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725"/>
  <workbookPr autoCompressPictures="0"/>
  <bookViews>
    <workbookView xWindow="0" yWindow="0" windowWidth="41840" windowHeight="26620" activeTab="1"/>
  </bookViews>
  <sheets>
    <sheet name="Mots et gestes" sheetId="1" r:id="rId1"/>
    <sheet name="Mots et énoncés" sheetId="3" r:id="rId2"/>
    <sheet name="Listes et normes" sheetId="2" r:id="rId3"/>
  </sheets>
  <definedNames>
    <definedName name="Âge">'Listes et normes'!$A$6:$A$14</definedName>
    <definedName name="Âge2">'Listes et normes'!$A$19:$A$33</definedName>
    <definedName name="Choix">'Listes et normes'!$A$1:$B$1</definedName>
    <definedName name="Fréquence">'Listes et normes'!$C$1:$E$1</definedName>
    <definedName name="Fréquence2">'Listes et normes'!$G$1:$I$1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2" i="3" l="1"/>
  <c r="B31" i="3"/>
  <c r="B4" i="1"/>
  <c r="B3" i="3"/>
  <c r="D38" i="1"/>
  <c r="E25" i="3"/>
  <c r="E26" i="3"/>
  <c r="E18" i="3"/>
  <c r="B32" i="3"/>
  <c r="E48" i="1"/>
  <c r="E47" i="1"/>
  <c r="E46" i="1"/>
  <c r="E45" i="1"/>
  <c r="E44" i="1"/>
  <c r="G11" i="1"/>
  <c r="G47" i="1"/>
  <c r="G48" i="1"/>
  <c r="D49" i="1"/>
  <c r="E49" i="1"/>
  <c r="G44" i="1"/>
  <c r="G45" i="1"/>
  <c r="F41" i="1"/>
  <c r="G41" i="1"/>
  <c r="K8" i="1"/>
  <c r="M8" i="1"/>
  <c r="O8" i="1"/>
  <c r="P21" i="1"/>
  <c r="P34" i="1"/>
  <c r="K9" i="1"/>
  <c r="M9" i="1"/>
  <c r="O9" i="1"/>
  <c r="P22" i="1"/>
  <c r="P35" i="1"/>
  <c r="K10" i="1"/>
  <c r="M10" i="1"/>
  <c r="O10" i="1"/>
  <c r="P23" i="1"/>
  <c r="P36" i="1"/>
  <c r="K11" i="1"/>
  <c r="M11" i="1"/>
  <c r="O11" i="1"/>
  <c r="P24" i="1"/>
  <c r="P37" i="1"/>
  <c r="K12" i="1"/>
  <c r="M12" i="1"/>
  <c r="O12" i="1"/>
  <c r="P25" i="1"/>
  <c r="P38" i="1"/>
  <c r="K13" i="1"/>
  <c r="M13" i="1"/>
  <c r="O13" i="1"/>
  <c r="P26" i="1"/>
  <c r="P39" i="1"/>
  <c r="K14" i="1"/>
  <c r="M14" i="1"/>
  <c r="O14" i="1"/>
  <c r="P27" i="1"/>
  <c r="P40" i="1"/>
  <c r="K15" i="1"/>
  <c r="M15" i="1"/>
  <c r="O15" i="1"/>
  <c r="P28" i="1"/>
  <c r="P41" i="1"/>
  <c r="K16" i="1"/>
  <c r="M16" i="1"/>
  <c r="O16" i="1"/>
  <c r="P29" i="1"/>
  <c r="P42" i="1"/>
  <c r="D39" i="1"/>
  <c r="D41" i="1"/>
  <c r="E41" i="1"/>
</calcChain>
</file>

<file path=xl/comments1.xml><?xml version="1.0" encoding="utf-8"?>
<comments xmlns="http://schemas.openxmlformats.org/spreadsheetml/2006/main">
  <authors>
    <author>jehfre</author>
  </authors>
  <commentList>
    <comment ref="D18" authorId="0">
      <text>
        <r>
          <rPr>
            <b/>
            <sz val="11"/>
            <color indexed="37"/>
            <rFont val="Tahoma"/>
            <family val="2"/>
          </rPr>
          <t xml:space="preserve">Note importante
</t>
        </r>
        <r>
          <rPr>
            <sz val="11"/>
            <color indexed="37"/>
            <rFont val="Tahoma"/>
            <family val="2"/>
          </rPr>
          <t>Mots compris uniquement.
Ne pas inclure les mots compris et dits.</t>
        </r>
      </text>
    </comment>
  </commentList>
</comments>
</file>

<file path=xl/sharedStrings.xml><?xml version="1.0" encoding="utf-8"?>
<sst xmlns="http://schemas.openxmlformats.org/spreadsheetml/2006/main" count="325" uniqueCount="130">
  <si>
    <t>IMBDC - Grille d'analyse</t>
  </si>
  <si>
    <t>Nom</t>
  </si>
  <si>
    <t>Date de naissance</t>
  </si>
  <si>
    <t>Date d'administration</t>
  </si>
  <si>
    <t>Âge lors de l'administration</t>
  </si>
  <si>
    <t>Premiers signes de compréhension</t>
  </si>
  <si>
    <t>Non</t>
  </si>
  <si>
    <t>Papa/Maman</t>
  </si>
  <si>
    <t>Nombre de phrases comprises</t>
  </si>
  <si>
    <t>Phrases</t>
  </si>
  <si>
    <t>Propension à imiter</t>
  </si>
  <si>
    <t>Imiter des mots</t>
  </si>
  <si>
    <t>Nommer</t>
  </si>
  <si>
    <t>Vocabulaire</t>
  </si>
  <si>
    <t>Mots compris</t>
  </si>
  <si>
    <t>Mots dits</t>
  </si>
  <si>
    <t>Effets sonores et sons d'animaux</t>
  </si>
  <si>
    <t>Animaux</t>
  </si>
  <si>
    <t>Véhicules</t>
  </si>
  <si>
    <t>Jouets</t>
  </si>
  <si>
    <t>Nourriture et boissons</t>
  </si>
  <si>
    <t>Vêtements</t>
  </si>
  <si>
    <t>Parties du corps</t>
  </si>
  <si>
    <t>Meubles et pièces</t>
  </si>
  <si>
    <t>Petits articles ménagers</t>
  </si>
  <si>
    <t>Choses de l'extérieur et endroits</t>
  </si>
  <si>
    <t>Gens</t>
  </si>
  <si>
    <t>Jeux et routines</t>
  </si>
  <si>
    <t>Parler du temps</t>
  </si>
  <si>
    <t>Mots descriptifs</t>
  </si>
  <si>
    <t>Pronoms</t>
  </si>
  <si>
    <t>Mots d'interrogation</t>
  </si>
  <si>
    <t>Prépositions/adverbes/ termes locatifs</t>
  </si>
  <si>
    <t>Quantificateurs</t>
  </si>
  <si>
    <t>Nombre de gestes utilisés</t>
  </si>
  <si>
    <t>Premiers gestes communicatifs</t>
  </si>
  <si>
    <t>Actions avec les objets</t>
  </si>
  <si>
    <t>Faire semblant d'être un parent</t>
  </si>
  <si>
    <t>Imitation d'autres actions des adultes</t>
  </si>
  <si>
    <t>Présence de jeu symbolique</t>
  </si>
  <si>
    <t>Jeu symbolique</t>
  </si>
  <si>
    <t>Nombre</t>
  </si>
  <si>
    <t>Nombre :</t>
  </si>
  <si>
    <t>oui</t>
  </si>
  <si>
    <t>non</t>
  </si>
  <si>
    <t>jamais</t>
  </si>
  <si>
    <t>parfois</t>
  </si>
  <si>
    <t>souvent</t>
  </si>
  <si>
    <t>Total</t>
  </si>
  <si>
    <t>Age</t>
  </si>
  <si>
    <t>N</t>
  </si>
  <si>
    <t xml:space="preserve">n </t>
  </si>
  <si>
    <t>%</t>
  </si>
  <si>
    <t>parfois &amp; souvent</t>
  </si>
  <si>
    <t>n</t>
  </si>
  <si>
    <t>Imitation : répétition</t>
  </si>
  <si>
    <t>Imitation : dénomination</t>
  </si>
  <si>
    <t>Moy.</t>
  </si>
  <si>
    <t>E-T.</t>
  </si>
  <si>
    <t>Total   /    note Z</t>
  </si>
  <si>
    <t>Note Z</t>
  </si>
  <si>
    <t xml:space="preserve">Note Z : </t>
  </si>
  <si>
    <t>(compréhension)</t>
  </si>
  <si>
    <t>Premiers gestes</t>
  </si>
  <si>
    <t>Jeux et routine</t>
  </si>
  <si>
    <t>Imiter les adultes</t>
  </si>
  <si>
    <t>Gestes précoces</t>
  </si>
  <si>
    <t>Gestes tardifs</t>
  </si>
  <si>
    <t>Total gestes</t>
  </si>
  <si>
    <t>Gestes communicatifs</t>
  </si>
  <si>
    <t>IMBDC - Références pour les réponses qualitatives</t>
  </si>
  <si>
    <t>NB. Les âges sont exprimés en mois</t>
  </si>
  <si>
    <t>Âge de la population de référence (en mois)</t>
  </si>
  <si>
    <t>Âge</t>
  </si>
  <si>
    <t>comprend son nom</t>
  </si>
  <si>
    <t>comprend "non"</t>
  </si>
  <si>
    <t>comprend papa/maman</t>
  </si>
  <si>
    <t>Remplir les cases bleues uniquement</t>
  </si>
  <si>
    <t>s/o = sans objet</t>
  </si>
  <si>
    <t>Verbes d'action</t>
  </si>
  <si>
    <t>Jamais</t>
  </si>
  <si>
    <t>Parfois</t>
  </si>
  <si>
    <t>Souvent</t>
  </si>
  <si>
    <t>Expression du passé</t>
  </si>
  <si>
    <t>Expression du futur</t>
  </si>
  <si>
    <t>Mention d'objets absents</t>
  </si>
  <si>
    <t>Recherche d'objets absents (compr.)</t>
  </si>
  <si>
    <t>Expression de la possession</t>
  </si>
  <si>
    <t>Combinaison de mots</t>
  </si>
  <si>
    <t>Auxiliaire</t>
  </si>
  <si>
    <t>Futur</t>
  </si>
  <si>
    <t>Impératif</t>
  </si>
  <si>
    <t>Passé</t>
  </si>
  <si>
    <t>Présent</t>
  </si>
  <si>
    <t>Complexité des phrases</t>
  </si>
  <si>
    <t>Long. (mots)</t>
  </si>
  <si>
    <t>Long. (morph.)</t>
  </si>
  <si>
    <t>Choses de l'extérieur</t>
  </si>
  <si>
    <t>Endroits où aller</t>
  </si>
  <si>
    <t>Verbes</t>
  </si>
  <si>
    <t>Mots pour parler du temps</t>
  </si>
  <si>
    <t>Prépositions et termes locatifs</t>
  </si>
  <si>
    <t>Quantificateurs et articles</t>
  </si>
  <si>
    <t>Conjonctions</t>
  </si>
  <si>
    <t>Comment les enfants utilisent les mots</t>
  </si>
  <si>
    <t>pas encore</t>
  </si>
  <si>
    <t>Recherche d'objets absents</t>
  </si>
  <si>
    <t>Combinaisons de mots</t>
  </si>
  <si>
    <t>Nombre de formes complexes (section C)</t>
  </si>
  <si>
    <t>Nombre de formes complexes (section D)</t>
  </si>
  <si>
    <t>Longueur moyenne des énoncés</t>
  </si>
  <si>
    <t>Nombre de formes grammaticales</t>
  </si>
  <si>
    <t>Nombre de mots dans l'exemple 1</t>
  </si>
  <si>
    <t>Nombre de mots dans l'exemple 2</t>
  </si>
  <si>
    <t>Nombre de mots dans l'exemple 3</t>
  </si>
  <si>
    <t>Vocabulaire Ex.</t>
  </si>
  <si>
    <t>Énoncés et grammaire</t>
  </si>
  <si>
    <t>Nb formes gramm.</t>
  </si>
  <si>
    <t>Données normatives tirées de Trudeau et coll. (2008). Manuel de l'utilisateur des Inventaires MacArthur-Bates du développement de la communication.</t>
  </si>
  <si>
    <t>Outil développé par Frédérique Jehasse, orthophoniste, pour accompagner les Inventaires MacArthur-Bates de développement de la communication (Trudeau, Frank et Poulin-Dubois, 1997 et Frank, Poulin-Dubois et Trudeau, 1997).</t>
  </si>
  <si>
    <t xml:space="preserve">http://www.eoa.umontreal.ca/agora_professionnels/professionnels_sante/inventairesMacArthurBates.html </t>
  </si>
  <si>
    <t xml:space="preserve">Les questionnaires, le manuel d'utilisateur, les tableaux normatifs et d'autres ressources sont disponibles en ligne à l'adresse suivante : </t>
  </si>
  <si>
    <t>Report mots dits</t>
  </si>
  <si>
    <t>Sous-total mots compris</t>
  </si>
  <si>
    <t>Mots compris et dits</t>
  </si>
  <si>
    <t>Âge de la population de référence (en mois) :</t>
  </si>
  <si>
    <t>Effets sonores/ sons d'animaux</t>
  </si>
  <si>
    <t xml:space="preserve"> Notes explicatives concernant la complexité des phrases :</t>
  </si>
  <si>
    <t>* Seule la section C est prise en compte pour le calcul de la note Z</t>
  </si>
  <si>
    <t>*La valeur de l'écart-type pour la tranche d'âge de 16 mois étant de 0, il est impossible de calculer une note Z pour cette population de référence.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</si>
</sst>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7" formatCode="yyyy/mm/dd;@"/>
  </numFmts>
  <fonts count="2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3"/>
      <name val="Cambria"/>
      <family val="2"/>
      <scheme val="major"/>
    </font>
    <font>
      <sz val="12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b/>
      <sz val="13"/>
      <color theme="3"/>
      <name val="Calibri"/>
      <family val="2"/>
      <scheme val="minor"/>
    </font>
    <font>
      <u/>
      <sz val="9.9"/>
      <color theme="10"/>
      <name val="Calibri"/>
      <family val="2"/>
    </font>
    <font>
      <sz val="10"/>
      <color theme="0"/>
      <name val="Calibri"/>
      <family val="2"/>
      <scheme val="minor"/>
    </font>
    <font>
      <sz val="10"/>
      <name val="Arial"/>
      <family val="2"/>
    </font>
    <font>
      <sz val="10"/>
      <color theme="0" tint="-0.249977111117893"/>
      <name val="Calibri"/>
      <family val="2"/>
      <scheme val="minor"/>
    </font>
    <font>
      <u/>
      <sz val="10"/>
      <color theme="10"/>
      <name val="Calibri"/>
      <family val="2"/>
    </font>
    <font>
      <sz val="11"/>
      <color indexed="37"/>
      <name val="Tahoma"/>
      <family val="2"/>
    </font>
    <font>
      <b/>
      <sz val="11"/>
      <color indexed="37"/>
      <name val="Tahoma"/>
      <family val="2"/>
    </font>
    <font>
      <sz val="8"/>
      <name val="Calibri"/>
      <family val="2"/>
      <scheme val="minor"/>
    </font>
    <font>
      <i/>
      <sz val="12"/>
      <color rgb="FF7F7F7F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rgb="FF7F7F7F"/>
      <name val="Calibri"/>
      <scheme val="minor"/>
    </font>
    <font>
      <u/>
      <sz val="10"/>
      <color rgb="FF7F7F7F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</patternFill>
    </fill>
    <fill>
      <patternFill patternType="solid">
        <fgColor theme="9"/>
      </patternFill>
    </fill>
    <fill>
      <patternFill patternType="solid">
        <fgColor theme="6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/>
      <right/>
      <top style="thick">
        <color theme="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0">
    <xf numFmtId="0" fontId="0" fillId="0" borderId="0"/>
    <xf numFmtId="0" fontId="3" fillId="0" borderId="0" applyNumberFormat="0" applyFill="0" applyBorder="0" applyAlignment="0" applyProtection="0"/>
    <xf numFmtId="0" fontId="1" fillId="0" borderId="1" applyNumberFormat="0" applyFill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6" fillId="0" borderId="0"/>
    <xf numFmtId="0" fontId="8" fillId="6" borderId="14" applyNumberFormat="0" applyAlignment="0" applyProtection="0"/>
    <xf numFmtId="0" fontId="2" fillId="8" borderId="0" applyNumberFormat="0" applyBorder="0" applyAlignment="0" applyProtection="0"/>
    <xf numFmtId="0" fontId="10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22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4" fillId="0" borderId="0" xfId="0" applyFont="1"/>
    <xf numFmtId="2" fontId="4" fillId="0" borderId="11" xfId="0" applyNumberFormat="1" applyFont="1" applyBorder="1"/>
    <xf numFmtId="2" fontId="4" fillId="0" borderId="0" xfId="0" applyNumberFormat="1" applyFont="1" applyBorder="1"/>
    <xf numFmtId="2" fontId="4" fillId="0" borderId="10" xfId="0" applyNumberFormat="1" applyFont="1" applyBorder="1"/>
    <xf numFmtId="2" fontId="4" fillId="0" borderId="2" xfId="0" applyNumberFormat="1" applyFont="1" applyBorder="1"/>
    <xf numFmtId="164" fontId="4" fillId="0" borderId="13" xfId="0" applyNumberFormat="1" applyFont="1" applyBorder="1"/>
    <xf numFmtId="164" fontId="4" fillId="0" borderId="8" xfId="0" applyNumberFormat="1" applyFont="1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2" xfId="0" applyBorder="1"/>
    <xf numFmtId="0" fontId="8" fillId="6" borderId="15" xfId="7" applyBorder="1"/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9" borderId="4" xfId="9" applyBorder="1" applyAlignment="1">
      <alignment horizontal="center" vertical="center"/>
    </xf>
    <xf numFmtId="164" fontId="10" fillId="9" borderId="4" xfId="9" applyNumberFormat="1" applyBorder="1" applyAlignment="1">
      <alignment horizontal="center" vertical="center"/>
    </xf>
    <xf numFmtId="0" fontId="0" fillId="5" borderId="0" xfId="0" applyFill="1" applyProtection="1">
      <protection locked="0"/>
    </xf>
    <xf numFmtId="14" fontId="0" fillId="5" borderId="0" xfId="0" applyNumberFormat="1" applyFill="1" applyProtection="1">
      <protection locked="0"/>
    </xf>
    <xf numFmtId="0" fontId="0" fillId="5" borderId="0" xfId="0" applyFill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2" fontId="4" fillId="0" borderId="7" xfId="0" applyNumberFormat="1" applyFont="1" applyBorder="1"/>
    <xf numFmtId="2" fontId="4" fillId="0" borderId="10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3" fillId="0" borderId="0" xfId="1" applyAlignment="1"/>
    <xf numFmtId="0" fontId="11" fillId="0" borderId="0" xfId="0" applyFont="1" applyAlignment="1">
      <alignment horizontal="right"/>
    </xf>
    <xf numFmtId="0" fontId="11" fillId="0" borderId="0" xfId="0" applyFont="1"/>
    <xf numFmtId="0" fontId="0" fillId="0" borderId="0" xfId="0" applyFont="1"/>
    <xf numFmtId="0" fontId="0" fillId="0" borderId="0" xfId="0" applyFont="1" applyFill="1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1" fillId="0" borderId="1" xfId="2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/>
    </xf>
    <xf numFmtId="0" fontId="8" fillId="6" borderId="4" xfId="7" applyBorder="1"/>
    <xf numFmtId="0" fontId="0" fillId="0" borderId="0" xfId="0" applyBorder="1"/>
    <xf numFmtId="0" fontId="13" fillId="0" borderId="0" xfId="0" applyFont="1"/>
    <xf numFmtId="0" fontId="0" fillId="0" borderId="0" xfId="0" applyFill="1" applyBorder="1"/>
    <xf numFmtId="0" fontId="2" fillId="0" borderId="0" xfId="8" applyFill="1" applyBorder="1" applyAlignment="1">
      <alignment vertical="center"/>
    </xf>
    <xf numFmtId="0" fontId="0" fillId="0" borderId="0" xfId="0" applyFill="1" applyBorder="1" applyAlignment="1"/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0" xfId="0" applyFill="1" applyBorder="1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/>
      <protection locked="0"/>
    </xf>
    <xf numFmtId="0" fontId="0" fillId="5" borderId="0" xfId="0" applyFont="1" applyFill="1" applyAlignment="1" applyProtection="1">
      <alignment horizontal="center"/>
      <protection locked="0"/>
    </xf>
    <xf numFmtId="0" fontId="8" fillId="6" borderId="2" xfId="7" applyBorder="1"/>
    <xf numFmtId="0" fontId="0" fillId="0" borderId="0" xfId="0" applyBorder="1" applyAlignment="1">
      <alignment vertical="center" wrapText="1"/>
    </xf>
    <xf numFmtId="0" fontId="0" fillId="14" borderId="2" xfId="0" applyFill="1" applyBorder="1"/>
    <xf numFmtId="0" fontId="15" fillId="0" borderId="0" xfId="13" applyAlignment="1" applyProtection="1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2" fontId="0" fillId="7" borderId="0" xfId="0" applyNumberFormat="1" applyFill="1" applyAlignment="1">
      <alignment horizontal="center" vertical="center"/>
    </xf>
    <xf numFmtId="2" fontId="0" fillId="7" borderId="2" xfId="0" applyNumberFormat="1" applyFill="1" applyBorder="1" applyAlignment="1">
      <alignment horizontal="center"/>
    </xf>
    <xf numFmtId="2" fontId="0" fillId="7" borderId="0" xfId="0" applyNumberFormat="1" applyFill="1" applyAlignment="1">
      <alignment horizontal="center"/>
    </xf>
    <xf numFmtId="2" fontId="0" fillId="7" borderId="4" xfId="0" applyNumberForma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/>
    <xf numFmtId="0" fontId="4" fillId="0" borderId="12" xfId="0" applyFont="1" applyBorder="1" applyAlignment="1">
      <alignment horizontal="center"/>
    </xf>
    <xf numFmtId="0" fontId="7" fillId="0" borderId="12" xfId="6" applyFont="1" applyFill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12" fillId="0" borderId="0" xfId="0" applyFont="1"/>
    <xf numFmtId="0" fontId="17" fillId="0" borderId="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29" xfId="0" applyFont="1" applyBorder="1" applyAlignment="1">
      <alignment horizontal="left" vertical="center"/>
    </xf>
    <xf numFmtId="0" fontId="12" fillId="0" borderId="30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1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left"/>
    </xf>
    <xf numFmtId="10" fontId="12" fillId="0" borderId="23" xfId="0" applyNumberFormat="1" applyFont="1" applyBorder="1"/>
    <xf numFmtId="0" fontId="12" fillId="0" borderId="27" xfId="0" applyFont="1" applyFill="1" applyBorder="1" applyAlignment="1">
      <alignment horizontal="left" vertical="center"/>
    </xf>
    <xf numFmtId="10" fontId="12" fillId="0" borderId="28" xfId="0" applyNumberFormat="1" applyFont="1" applyFill="1" applyBorder="1" applyAlignment="1">
      <alignment horizontal="center" vertical="center"/>
    </xf>
    <xf numFmtId="0" fontId="12" fillId="0" borderId="23" xfId="0" applyFont="1" applyBorder="1" applyAlignment="1">
      <alignment horizontal="left" vertical="center"/>
    </xf>
    <xf numFmtId="10" fontId="12" fillId="0" borderId="7" xfId="0" applyNumberFormat="1" applyFont="1" applyBorder="1" applyAlignment="1">
      <alignment horizontal="center" vertical="center"/>
    </xf>
    <xf numFmtId="0" fontId="12" fillId="0" borderId="27" xfId="0" applyFont="1" applyBorder="1" applyAlignment="1">
      <alignment horizontal="left"/>
    </xf>
    <xf numFmtId="10" fontId="12" fillId="0" borderId="28" xfId="0" applyNumberFormat="1" applyFont="1" applyBorder="1"/>
    <xf numFmtId="0" fontId="12" fillId="0" borderId="23" xfId="0" applyFont="1" applyBorder="1" applyAlignment="1">
      <alignment horizontal="left"/>
    </xf>
    <xf numFmtId="10" fontId="12" fillId="0" borderId="7" xfId="0" applyNumberFormat="1" applyFont="1" applyBorder="1"/>
    <xf numFmtId="0" fontId="12" fillId="0" borderId="12" xfId="0" applyFont="1" applyBorder="1" applyAlignment="1">
      <alignment horizontal="left"/>
    </xf>
    <xf numFmtId="10" fontId="12" fillId="0" borderId="0" xfId="0" applyNumberFormat="1" applyFont="1" applyBorder="1"/>
    <xf numFmtId="0" fontId="12" fillId="0" borderId="31" xfId="0" applyFont="1" applyFill="1" applyBorder="1" applyAlignment="1">
      <alignment horizontal="left" vertical="center"/>
    </xf>
    <xf numFmtId="10" fontId="12" fillId="0" borderId="32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10" fontId="12" fillId="0" borderId="11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left"/>
    </xf>
    <xf numFmtId="10" fontId="12" fillId="0" borderId="32" xfId="0" applyNumberFormat="1" applyFont="1" applyBorder="1"/>
    <xf numFmtId="0" fontId="12" fillId="0" borderId="0" xfId="0" applyFont="1" applyBorder="1" applyAlignment="1">
      <alignment horizontal="left"/>
    </xf>
    <xf numFmtId="10" fontId="12" fillId="0" borderId="11" xfId="0" applyNumberFormat="1" applyFont="1" applyBorder="1"/>
    <xf numFmtId="10" fontId="12" fillId="0" borderId="11" xfId="0" applyNumberFormat="1" applyFont="1" applyFill="1" applyBorder="1"/>
    <xf numFmtId="0" fontId="12" fillId="0" borderId="9" xfId="0" applyFont="1" applyBorder="1" applyAlignment="1">
      <alignment horizontal="left"/>
    </xf>
    <xf numFmtId="10" fontId="12" fillId="0" borderId="2" xfId="0" applyNumberFormat="1" applyFont="1" applyBorder="1"/>
    <xf numFmtId="0" fontId="12" fillId="0" borderId="29" xfId="0" applyFont="1" applyFill="1" applyBorder="1" applyAlignment="1">
      <alignment horizontal="left" vertical="center"/>
    </xf>
    <xf numFmtId="10" fontId="12" fillId="0" borderId="30" xfId="0" applyNumberFormat="1" applyFont="1" applyBorder="1" applyAlignment="1">
      <alignment horizontal="center" vertical="center"/>
    </xf>
    <xf numFmtId="10" fontId="12" fillId="0" borderId="10" xfId="0" applyNumberFormat="1" applyFont="1" applyBorder="1" applyAlignment="1">
      <alignment horizontal="center" vertical="center"/>
    </xf>
    <xf numFmtId="0" fontId="12" fillId="0" borderId="29" xfId="0" applyFont="1" applyBorder="1" applyAlignment="1">
      <alignment horizontal="left"/>
    </xf>
    <xf numFmtId="10" fontId="12" fillId="0" borderId="30" xfId="0" applyNumberFormat="1" applyFont="1" applyBorder="1"/>
    <xf numFmtId="0" fontId="12" fillId="0" borderId="2" xfId="0" applyFont="1" applyBorder="1" applyAlignment="1">
      <alignment horizontal="left"/>
    </xf>
    <xf numFmtId="10" fontId="12" fillId="0" borderId="10" xfId="0" applyNumberFormat="1" applyFont="1" applyBorder="1"/>
    <xf numFmtId="0" fontId="12" fillId="0" borderId="0" xfId="0" applyFont="1" applyAlignment="1">
      <alignment horizontal="left"/>
    </xf>
    <xf numFmtId="9" fontId="12" fillId="0" borderId="11" xfId="0" applyNumberFormat="1" applyFont="1" applyBorder="1" applyAlignment="1">
      <alignment horizontal="center" vertical="center"/>
    </xf>
    <xf numFmtId="9" fontId="12" fillId="0" borderId="10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/>
    </xf>
    <xf numFmtId="165" fontId="12" fillId="0" borderId="7" xfId="0" applyNumberFormat="1" applyFont="1" applyBorder="1"/>
    <xf numFmtId="0" fontId="12" fillId="0" borderId="6" xfId="0" applyFont="1" applyFill="1" applyBorder="1" applyAlignment="1">
      <alignment horizontal="left" vertical="center"/>
    </xf>
    <xf numFmtId="165" fontId="12" fillId="0" borderId="7" xfId="0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165" fontId="12" fillId="0" borderId="7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/>
    </xf>
    <xf numFmtId="165" fontId="12" fillId="0" borderId="11" xfId="0" applyNumberFormat="1" applyFont="1" applyBorder="1"/>
    <xf numFmtId="0" fontId="12" fillId="0" borderId="12" xfId="0" applyFont="1" applyFill="1" applyBorder="1" applyAlignment="1">
      <alignment horizontal="left" vertical="center"/>
    </xf>
    <xf numFmtId="165" fontId="12" fillId="0" borderId="11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12" fillId="0" borderId="9" xfId="0" applyFont="1" applyBorder="1" applyAlignment="1">
      <alignment horizontal="center"/>
    </xf>
    <xf numFmtId="165" fontId="12" fillId="0" borderId="10" xfId="0" applyNumberFormat="1" applyFont="1" applyBorder="1"/>
    <xf numFmtId="0" fontId="12" fillId="0" borderId="9" xfId="0" applyFont="1" applyFill="1" applyBorder="1" applyAlignment="1">
      <alignment horizontal="left" vertical="center"/>
    </xf>
    <xf numFmtId="165" fontId="12" fillId="0" borderId="10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0" fillId="0" borderId="0" xfId="0" applyAlignment="1">
      <alignment wrapText="1"/>
    </xf>
    <xf numFmtId="0" fontId="3" fillId="0" borderId="0" xfId="1" applyAlignment="1">
      <alignment horizontal="center"/>
    </xf>
    <xf numFmtId="0" fontId="1" fillId="0" borderId="1" xfId="2"/>
    <xf numFmtId="0" fontId="0" fillId="0" borderId="16" xfId="0" applyBorder="1" applyAlignment="1">
      <alignment horizontal="left"/>
    </xf>
    <xf numFmtId="0" fontId="2" fillId="3" borderId="2" xfId="4" applyBorder="1" applyAlignment="1">
      <alignment horizontal="center" vertical="center"/>
    </xf>
    <xf numFmtId="0" fontId="2" fillId="8" borderId="17" xfId="8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" fillId="2" borderId="2" xfId="3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3" borderId="2" xfId="4" applyBorder="1" applyAlignment="1">
      <alignment horizontal="center"/>
    </xf>
    <xf numFmtId="0" fontId="15" fillId="0" borderId="0" xfId="13" applyAlignment="1" applyProtection="1">
      <alignment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8" fillId="6" borderId="33" xfId="7" applyBorder="1" applyAlignment="1"/>
    <xf numFmtId="0" fontId="0" fillId="0" borderId="34" xfId="0" applyBorder="1" applyAlignment="1"/>
    <xf numFmtId="0" fontId="0" fillId="5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2" fillId="4" borderId="0" xfId="5" applyAlignment="1">
      <alignment horizontal="center" vertical="center" wrapText="1"/>
    </xf>
    <xf numFmtId="0" fontId="2" fillId="4" borderId="2" xfId="5" applyBorder="1" applyAlignment="1">
      <alignment horizontal="center" vertical="center" wrapText="1"/>
    </xf>
    <xf numFmtId="0" fontId="19" fillId="0" borderId="0" xfId="13" applyFont="1" applyAlignment="1" applyProtection="1">
      <alignment wrapText="1"/>
    </xf>
    <xf numFmtId="0" fontId="11" fillId="0" borderId="11" xfId="0" applyFont="1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1" fillId="0" borderId="1" xfId="2" applyAlignment="1">
      <alignment horizontal="left"/>
    </xf>
    <xf numFmtId="0" fontId="3" fillId="0" borderId="0" xfId="1" applyAlignment="1">
      <alignment horizontal="center" vertical="top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4" fillId="0" borderId="1" xfId="2" applyFont="1"/>
    <xf numFmtId="0" fontId="16" fillId="13" borderId="2" xfId="12" applyFont="1" applyBorder="1" applyAlignment="1">
      <alignment horizontal="center" vertical="center"/>
    </xf>
    <xf numFmtId="0" fontId="16" fillId="13" borderId="2" xfId="12" applyFont="1" applyBorder="1" applyAlignment="1"/>
    <xf numFmtId="0" fontId="12" fillId="0" borderId="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6" fillId="2" borderId="6" xfId="3" applyFont="1" applyBorder="1" applyAlignment="1">
      <alignment horizontal="center" vertical="center"/>
    </xf>
    <xf numFmtId="0" fontId="16" fillId="2" borderId="7" xfId="3" applyFont="1" applyBorder="1" applyAlignment="1">
      <alignment horizontal="center" vertical="center"/>
    </xf>
    <xf numFmtId="0" fontId="16" fillId="12" borderId="6" xfId="11" applyFont="1" applyBorder="1" applyAlignment="1">
      <alignment horizontal="center" vertical="center"/>
    </xf>
    <xf numFmtId="0" fontId="16" fillId="12" borderId="7" xfId="11" applyFont="1" applyBorder="1" applyAlignment="1">
      <alignment horizontal="center" vertical="center"/>
    </xf>
    <xf numFmtId="0" fontId="16" fillId="3" borderId="6" xfId="4" applyFont="1" applyBorder="1" applyAlignment="1">
      <alignment horizontal="center" vertical="center"/>
    </xf>
    <xf numFmtId="0" fontId="16" fillId="3" borderId="7" xfId="4" applyFont="1" applyBorder="1" applyAlignment="1">
      <alignment horizontal="center" vertical="center"/>
    </xf>
    <xf numFmtId="0" fontId="16" fillId="4" borderId="6" xfId="5" applyFont="1" applyBorder="1" applyAlignment="1">
      <alignment horizontal="center" vertical="center"/>
    </xf>
    <xf numFmtId="0" fontId="16" fillId="4" borderId="7" xfId="5" applyFont="1" applyBorder="1" applyAlignment="1">
      <alignment horizontal="center" vertical="center"/>
    </xf>
    <xf numFmtId="0" fontId="16" fillId="10" borderId="6" xfId="10" applyFont="1" applyBorder="1" applyAlignment="1">
      <alignment horizontal="center" vertical="center"/>
    </xf>
    <xf numFmtId="0" fontId="16" fillId="10" borderId="7" xfId="10" applyFont="1" applyBorder="1" applyAlignment="1">
      <alignment horizontal="center" vertical="center"/>
    </xf>
    <xf numFmtId="0" fontId="16" fillId="2" borderId="2" xfId="3" applyFont="1" applyBorder="1" applyAlignment="1">
      <alignment horizontal="center" vertical="center"/>
    </xf>
    <xf numFmtId="0" fontId="12" fillId="0" borderId="2" xfId="0" applyFont="1" applyBorder="1" applyAlignment="1"/>
    <xf numFmtId="0" fontId="16" fillId="12" borderId="2" xfId="11" applyFont="1" applyBorder="1" applyAlignment="1">
      <alignment horizontal="center" vertical="center"/>
    </xf>
    <xf numFmtId="0" fontId="16" fillId="12" borderId="2" xfId="11" applyFont="1" applyBorder="1" applyAlignment="1"/>
    <xf numFmtId="0" fontId="16" fillId="4" borderId="2" xfId="5" applyFont="1" applyBorder="1" applyAlignment="1">
      <alignment horizontal="center" vertical="center"/>
    </xf>
    <xf numFmtId="0" fontId="16" fillId="4" borderId="2" xfId="5" applyFont="1" applyBorder="1" applyAlignment="1"/>
    <xf numFmtId="0" fontId="16" fillId="10" borderId="2" xfId="10" applyFont="1" applyBorder="1" applyAlignment="1">
      <alignment horizontal="center" vertical="center"/>
    </xf>
    <xf numFmtId="0" fontId="16" fillId="3" borderId="2" xfId="4" applyFont="1" applyBorder="1" applyAlignment="1">
      <alignment horizontal="center" vertical="center"/>
    </xf>
    <xf numFmtId="0" fontId="18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2" fillId="8" borderId="24" xfId="8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14" borderId="2" xfId="0" applyFill="1" applyBorder="1" applyAlignment="1">
      <alignment horizontal="center" vertical="center"/>
    </xf>
    <xf numFmtId="0" fontId="2" fillId="10" borderId="0" xfId="1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2" fillId="4" borderId="0" xfId="5" applyBorder="1" applyAlignment="1">
      <alignment horizontal="center" vertical="center" wrapText="1"/>
    </xf>
    <xf numFmtId="0" fontId="2" fillId="2" borderId="0" xfId="3" applyAlignment="1">
      <alignment horizontal="center"/>
    </xf>
    <xf numFmtId="0" fontId="2" fillId="3" borderId="0" xfId="4" applyAlignment="1">
      <alignment horizontal="center"/>
    </xf>
    <xf numFmtId="0" fontId="0" fillId="0" borderId="8" xfId="0" applyBorder="1" applyAlignment="1">
      <alignment horizontal="center" vertical="center"/>
    </xf>
    <xf numFmtId="0" fontId="2" fillId="4" borderId="0" xfId="5" applyAlignment="1">
      <alignment horizontal="center"/>
    </xf>
    <xf numFmtId="0" fontId="2" fillId="3" borderId="0" xfId="4" applyBorder="1" applyAlignment="1">
      <alignment horizontal="center"/>
    </xf>
    <xf numFmtId="0" fontId="0" fillId="0" borderId="0" xfId="0" applyBorder="1" applyAlignment="1"/>
    <xf numFmtId="2" fontId="0" fillId="0" borderId="0" xfId="0" applyNumberFormat="1" applyAlignment="1">
      <alignment horizontal="center" vertical="center"/>
    </xf>
    <xf numFmtId="167" fontId="0" fillId="5" borderId="0" xfId="0" applyNumberFormat="1" applyFont="1" applyFill="1" applyProtection="1">
      <protection locked="0"/>
    </xf>
    <xf numFmtId="0" fontId="25" fillId="0" borderId="0" xfId="14" applyFont="1" applyAlignment="1">
      <alignment wrapText="1"/>
    </xf>
    <xf numFmtId="0" fontId="25" fillId="0" borderId="0" xfId="14" applyFont="1" applyAlignment="1">
      <alignment vertical="top" wrapText="1"/>
    </xf>
    <xf numFmtId="0" fontId="0" fillId="0" borderId="0" xfId="0" applyAlignment="1">
      <alignment vertical="top" wrapText="1"/>
    </xf>
    <xf numFmtId="0" fontId="26" fillId="0" borderId="0" xfId="14" applyFont="1" applyAlignment="1">
      <alignment vertical="top" wrapText="1"/>
    </xf>
  </cellXfs>
  <cellStyles count="20">
    <cellStyle name="40 % - Accent6" xfId="9" builtinId="51"/>
    <cellStyle name="60 % - Accent2" xfId="8" builtinId="36"/>
    <cellStyle name="Accent1" xfId="3" builtinId="29"/>
    <cellStyle name="Accent2" xfId="11" builtinId="33"/>
    <cellStyle name="Accent3" xfId="4" builtinId="37"/>
    <cellStyle name="Accent4" xfId="5" builtinId="41"/>
    <cellStyle name="Accent5" xfId="10" builtinId="45"/>
    <cellStyle name="Accent6" xfId="12" builtinId="49"/>
    <cellStyle name="Calcul" xfId="7" builtinId="22"/>
    <cellStyle name="Lien hypertexte" xfId="13" builtinId="8"/>
    <cellStyle name="Lien hypertexte visité" xfId="15" builtinId="9" hidden="1"/>
    <cellStyle name="Lien hypertexte visité" xfId="16" builtinId="9" hidden="1"/>
    <cellStyle name="Lien hypertexte visité" xfId="17" builtinId="9" hidden="1"/>
    <cellStyle name="Lien hypertexte visité" xfId="18" builtinId="9" hidden="1"/>
    <cellStyle name="Lien hypertexte visité" xfId="19" builtinId="9" hidden="1"/>
    <cellStyle name="Normal" xfId="0" builtinId="0"/>
    <cellStyle name="Normal_Feuil1" xfId="6"/>
    <cellStyle name="Texte explicatif" xfId="14" builtinId="53"/>
    <cellStyle name="Titre " xfId="1" builtinId="15" customBuiltin="1"/>
    <cellStyle name="Titre 1" xfId="2" builtin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60"/>
  <sheetViews>
    <sheetView showGridLines="0" view="pageLayout" zoomScale="150" workbookViewId="0">
      <selection activeCell="D22" sqref="D22"/>
    </sheetView>
  </sheetViews>
  <sheetFormatPr baseColWidth="10" defaultRowHeight="14" x14ac:dyDescent="0"/>
  <cols>
    <col min="1" max="1" width="18.33203125" customWidth="1"/>
    <col min="2" max="2" width="13.5" customWidth="1"/>
    <col min="3" max="3" width="18" customWidth="1"/>
    <col min="4" max="4" width="10" customWidth="1"/>
    <col min="5" max="5" width="9.83203125" customWidth="1"/>
    <col min="6" max="7" width="10" customWidth="1"/>
    <col min="8" max="8" width="4.33203125" bestFit="1" customWidth="1"/>
    <col min="9" max="9" width="4.83203125" style="3" customWidth="1"/>
    <col min="10" max="10" width="5.6640625" style="3" customWidth="1"/>
    <col min="11" max="11" width="8.6640625" customWidth="1"/>
    <col min="12" max="12" width="5.6640625" style="3" customWidth="1"/>
    <col min="13" max="13" width="8.6640625" customWidth="1"/>
    <col min="14" max="14" width="5.83203125" style="3" customWidth="1"/>
    <col min="15" max="15" width="8.6640625" customWidth="1"/>
    <col min="16" max="16" width="5.83203125" style="3" customWidth="1"/>
    <col min="17" max="17" width="8.6640625" customWidth="1"/>
    <col min="18" max="18" width="11.6640625" customWidth="1"/>
    <col min="19" max="19" width="11.33203125" customWidth="1"/>
  </cols>
  <sheetData>
    <row r="1" spans="1:20" ht="17">
      <c r="A1" s="137" t="s">
        <v>0</v>
      </c>
      <c r="B1" s="137"/>
      <c r="C1" s="137"/>
      <c r="D1" s="137"/>
      <c r="E1" s="137"/>
      <c r="F1" s="137"/>
      <c r="G1" s="137"/>
      <c r="H1" s="137" t="s">
        <v>70</v>
      </c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37"/>
    </row>
    <row r="2" spans="1:20" ht="5.25" customHeight="1"/>
    <row r="3" spans="1:20" ht="15" thickBot="1">
      <c r="A3" t="s">
        <v>1</v>
      </c>
      <c r="B3" s="29"/>
    </row>
    <row r="4" spans="1:20" ht="15" thickTop="1">
      <c r="A4" s="156" t="s">
        <v>4</v>
      </c>
      <c r="B4" s="163" t="str">
        <f>DATEDIF(B6,B7,"y")&amp;" ans, "&amp;DATEDIF(B6,B7,"ym")&amp;" m et "&amp;DATEDIF(B6,B7,"md")&amp;" j"</f>
        <v>0 ans, 0 m et 0 j</v>
      </c>
      <c r="D4" s="158" t="s">
        <v>125</v>
      </c>
      <c r="E4" s="158"/>
      <c r="F4" s="161">
        <v>8</v>
      </c>
      <c r="J4" s="147" t="s">
        <v>5</v>
      </c>
      <c r="K4" s="147"/>
      <c r="L4" s="147"/>
      <c r="M4" s="147"/>
      <c r="N4" s="147"/>
      <c r="O4" s="147"/>
      <c r="Q4" s="141" t="s">
        <v>71</v>
      </c>
      <c r="R4" s="142"/>
    </row>
    <row r="5" spans="1:20" ht="15" customHeight="1">
      <c r="A5" s="156"/>
      <c r="B5" s="164"/>
      <c r="D5" s="158"/>
      <c r="E5" s="158"/>
      <c r="F5" s="162"/>
      <c r="H5" s="5"/>
      <c r="I5" s="17"/>
      <c r="J5" s="148" t="s">
        <v>74</v>
      </c>
      <c r="K5" s="149"/>
      <c r="L5" s="148" t="s">
        <v>75</v>
      </c>
      <c r="M5" s="149"/>
      <c r="N5" s="148" t="s">
        <v>76</v>
      </c>
      <c r="O5" s="149"/>
      <c r="Q5" s="143"/>
      <c r="R5" s="144"/>
    </row>
    <row r="6" spans="1:20" ht="16" thickBot="1">
      <c r="A6" t="s">
        <v>2</v>
      </c>
      <c r="B6" s="30"/>
      <c r="D6" s="39" t="s">
        <v>77</v>
      </c>
      <c r="G6" s="38"/>
      <c r="H6" s="5"/>
      <c r="I6" s="36"/>
      <c r="J6" s="150"/>
      <c r="K6" s="151"/>
      <c r="L6" s="150"/>
      <c r="M6" s="151"/>
      <c r="N6" s="150"/>
      <c r="O6" s="151"/>
      <c r="Q6" s="145"/>
      <c r="R6" s="146"/>
    </row>
    <row r="7" spans="1:20" ht="16" thickTop="1">
      <c r="A7" t="s">
        <v>3</v>
      </c>
      <c r="B7" s="30"/>
      <c r="D7" s="39" t="s">
        <v>78</v>
      </c>
      <c r="H7" s="35" t="s">
        <v>49</v>
      </c>
      <c r="I7" s="18" t="s">
        <v>50</v>
      </c>
      <c r="J7" s="19" t="s">
        <v>51</v>
      </c>
      <c r="K7" s="34" t="s">
        <v>52</v>
      </c>
      <c r="L7" s="19" t="s">
        <v>51</v>
      </c>
      <c r="M7" s="34" t="s">
        <v>52</v>
      </c>
      <c r="N7" s="19" t="s">
        <v>51</v>
      </c>
      <c r="O7" s="34" t="s">
        <v>52</v>
      </c>
    </row>
    <row r="8" spans="1:20" ht="15">
      <c r="H8" s="23">
        <v>8</v>
      </c>
      <c r="I8" s="17">
        <v>46</v>
      </c>
      <c r="J8" s="45">
        <v>46</v>
      </c>
      <c r="K8" s="33">
        <f t="shared" ref="K8:K16" si="0">(J8*100)/I8</f>
        <v>100</v>
      </c>
      <c r="L8" s="45">
        <v>39</v>
      </c>
      <c r="M8" s="33">
        <f t="shared" ref="M8:M16" si="1">(L8*100)/I8</f>
        <v>84.782608695652172</v>
      </c>
      <c r="N8" s="45">
        <v>43</v>
      </c>
      <c r="O8" s="33">
        <f t="shared" ref="O8:O16" si="2">(N8*100)/I8</f>
        <v>93.478260869565219</v>
      </c>
    </row>
    <row r="9" spans="1:20" ht="20" thickBot="1">
      <c r="A9" s="46" t="s">
        <v>5</v>
      </c>
      <c r="B9" s="46"/>
      <c r="D9" s="46" t="s">
        <v>8</v>
      </c>
      <c r="E9" s="46"/>
      <c r="F9" s="46"/>
      <c r="G9" s="46"/>
      <c r="H9" s="23">
        <v>9</v>
      </c>
      <c r="I9" s="36">
        <v>43</v>
      </c>
      <c r="J9" s="75">
        <v>42</v>
      </c>
      <c r="K9" s="6">
        <f t="shared" si="0"/>
        <v>97.674418604651166</v>
      </c>
      <c r="L9" s="75">
        <v>39</v>
      </c>
      <c r="M9" s="6">
        <f t="shared" si="1"/>
        <v>90.697674418604649</v>
      </c>
      <c r="N9" s="75">
        <v>39</v>
      </c>
      <c r="O9" s="6">
        <f t="shared" si="2"/>
        <v>90.697674418604649</v>
      </c>
    </row>
    <row r="10" spans="1:20" ht="16" thickTop="1">
      <c r="A10" t="s">
        <v>1</v>
      </c>
      <c r="B10" s="29"/>
      <c r="D10" t="s">
        <v>9</v>
      </c>
      <c r="H10" s="23">
        <v>10</v>
      </c>
      <c r="I10" s="36">
        <v>48</v>
      </c>
      <c r="J10" s="75">
        <v>48</v>
      </c>
      <c r="K10" s="6">
        <f t="shared" si="0"/>
        <v>100</v>
      </c>
      <c r="L10" s="75">
        <v>46</v>
      </c>
      <c r="M10" s="6">
        <f t="shared" si="1"/>
        <v>95.833333333333329</v>
      </c>
      <c r="N10" s="75">
        <v>45</v>
      </c>
      <c r="O10" s="6">
        <f t="shared" si="2"/>
        <v>93.75</v>
      </c>
    </row>
    <row r="11" spans="1:20" ht="15">
      <c r="A11" t="s">
        <v>6</v>
      </c>
      <c r="B11" s="29"/>
      <c r="D11" s="4" t="s">
        <v>42</v>
      </c>
      <c r="E11" s="31"/>
      <c r="F11" s="4" t="s">
        <v>61</v>
      </c>
      <c r="G11" s="67" t="str">
        <f>IF(ISBLANK(E11),"s/o",IF(F4=8,(E11-'Listes et normes'!C6)/'Listes et normes'!D6,IF(F4=9,(E11-'Listes et normes'!C7)/'Listes et normes'!D7, IF(F4=10,(E11-'Listes et normes'!C8)/'Listes et normes'!D8, IF(F4=11,(E11-'Listes et normes'!C9)/'Listes et normes'!D9,IF(F4=12,(E11-'Listes et normes'!C10)/'Listes et normes'!D10,IF(F4=13,(E11-'Listes et normes'!C11)/'Listes et normes'!D11,IF(F4=14,(E11-'Listes et normes'!C12)/'Listes et normes'!D12,IF(F4=15,(E11-'Listes et normes'!C13)/'Listes et normes'!D13,IF(F4=16,(E11-'Listes et normes'!C14)/'Listes et normes'!D14,"s/o"))))))))))</f>
        <v>s/o</v>
      </c>
      <c r="H11" s="23">
        <v>11</v>
      </c>
      <c r="I11" s="36">
        <v>53</v>
      </c>
      <c r="J11" s="75">
        <v>53</v>
      </c>
      <c r="K11" s="6">
        <f t="shared" si="0"/>
        <v>100</v>
      </c>
      <c r="L11" s="75">
        <v>52</v>
      </c>
      <c r="M11" s="6">
        <f t="shared" si="1"/>
        <v>98.113207547169807</v>
      </c>
      <c r="N11" s="75">
        <v>49</v>
      </c>
      <c r="O11" s="6">
        <f t="shared" si="2"/>
        <v>92.452830188679243</v>
      </c>
    </row>
    <row r="12" spans="1:20" ht="15">
      <c r="A12" t="s">
        <v>7</v>
      </c>
      <c r="B12" s="29"/>
      <c r="H12" s="23">
        <v>12</v>
      </c>
      <c r="I12" s="36">
        <v>70</v>
      </c>
      <c r="J12" s="75">
        <v>70</v>
      </c>
      <c r="K12" s="6">
        <f t="shared" si="0"/>
        <v>100</v>
      </c>
      <c r="L12" s="75">
        <v>69</v>
      </c>
      <c r="M12" s="6">
        <f t="shared" si="1"/>
        <v>98.571428571428569</v>
      </c>
      <c r="N12" s="75">
        <v>70</v>
      </c>
      <c r="O12" s="6">
        <f t="shared" si="2"/>
        <v>100</v>
      </c>
    </row>
    <row r="13" spans="1:20" ht="15">
      <c r="H13" s="23">
        <v>13</v>
      </c>
      <c r="I13" s="36">
        <v>63</v>
      </c>
      <c r="J13" s="75">
        <v>63</v>
      </c>
      <c r="K13" s="6">
        <f t="shared" si="0"/>
        <v>100</v>
      </c>
      <c r="L13" s="75">
        <v>62</v>
      </c>
      <c r="M13" s="6">
        <f t="shared" si="1"/>
        <v>98.412698412698418</v>
      </c>
      <c r="N13" s="75">
        <v>62</v>
      </c>
      <c r="O13" s="6">
        <f t="shared" si="2"/>
        <v>98.412698412698418</v>
      </c>
    </row>
    <row r="14" spans="1:20" ht="20" thickBot="1">
      <c r="A14" s="138" t="s">
        <v>10</v>
      </c>
      <c r="B14" s="138"/>
      <c r="D14" s="46" t="s">
        <v>39</v>
      </c>
      <c r="E14" s="46"/>
      <c r="F14" s="46"/>
      <c r="G14" s="46"/>
      <c r="H14" s="23">
        <v>14</v>
      </c>
      <c r="I14" s="36">
        <v>45</v>
      </c>
      <c r="J14" s="75">
        <v>45</v>
      </c>
      <c r="K14" s="6">
        <f t="shared" si="0"/>
        <v>100</v>
      </c>
      <c r="L14" s="75">
        <v>43</v>
      </c>
      <c r="M14" s="6">
        <f t="shared" si="1"/>
        <v>95.555555555555557</v>
      </c>
      <c r="N14" s="75">
        <v>45</v>
      </c>
      <c r="O14" s="6">
        <f t="shared" si="2"/>
        <v>100</v>
      </c>
    </row>
    <row r="15" spans="1:20" ht="16" thickTop="1">
      <c r="A15" t="s">
        <v>11</v>
      </c>
      <c r="B15" s="29"/>
      <c r="D15" s="139" t="s">
        <v>40</v>
      </c>
      <c r="E15" s="139"/>
      <c r="F15" s="29"/>
      <c r="H15" s="23">
        <v>15</v>
      </c>
      <c r="I15" s="36">
        <v>54</v>
      </c>
      <c r="J15" s="75">
        <v>54</v>
      </c>
      <c r="K15" s="6">
        <f t="shared" si="0"/>
        <v>100</v>
      </c>
      <c r="L15" s="75">
        <v>54</v>
      </c>
      <c r="M15" s="6">
        <f t="shared" si="1"/>
        <v>100</v>
      </c>
      <c r="N15" s="75">
        <v>54</v>
      </c>
      <c r="O15" s="6">
        <f t="shared" si="2"/>
        <v>100</v>
      </c>
    </row>
    <row r="16" spans="1:20" ht="15">
      <c r="A16" t="s">
        <v>12</v>
      </c>
      <c r="B16" s="29"/>
      <c r="H16" s="23">
        <v>16</v>
      </c>
      <c r="I16" s="18">
        <v>40</v>
      </c>
      <c r="J16" s="19">
        <v>40</v>
      </c>
      <c r="K16" s="8">
        <f t="shared" si="0"/>
        <v>100</v>
      </c>
      <c r="L16" s="19">
        <v>40</v>
      </c>
      <c r="M16" s="8">
        <f t="shared" si="1"/>
        <v>100</v>
      </c>
      <c r="N16" s="19">
        <v>40</v>
      </c>
      <c r="O16" s="8">
        <f t="shared" si="2"/>
        <v>100</v>
      </c>
    </row>
    <row r="17" spans="1:19">
      <c r="H17" s="22"/>
    </row>
    <row r="18" spans="1:19" ht="20" thickBot="1">
      <c r="A18" s="138" t="s">
        <v>13</v>
      </c>
      <c r="B18" s="138"/>
      <c r="D18" s="2" t="s">
        <v>14</v>
      </c>
      <c r="E18" s="2"/>
      <c r="F18" s="48" t="s">
        <v>124</v>
      </c>
      <c r="H18" s="22"/>
      <c r="I18" s="140" t="s">
        <v>55</v>
      </c>
      <c r="J18" s="140"/>
      <c r="K18" s="140"/>
      <c r="L18" s="140"/>
      <c r="M18" s="140"/>
      <c r="N18" s="140"/>
      <c r="O18" s="140"/>
      <c r="P18" s="140"/>
      <c r="Q18" s="140"/>
    </row>
    <row r="19" spans="1:19" ht="16" thickTop="1">
      <c r="B19" t="s">
        <v>16</v>
      </c>
      <c r="D19" s="31"/>
      <c r="E19" s="2"/>
      <c r="F19" s="31"/>
      <c r="H19" s="22"/>
      <c r="I19" s="17"/>
      <c r="J19" s="152" t="s">
        <v>45</v>
      </c>
      <c r="K19" s="153"/>
      <c r="L19" s="152" t="s">
        <v>46</v>
      </c>
      <c r="M19" s="153"/>
      <c r="N19" s="152" t="s">
        <v>47</v>
      </c>
      <c r="O19" s="153"/>
      <c r="P19" s="152" t="s">
        <v>53</v>
      </c>
      <c r="Q19" s="153"/>
    </row>
    <row r="20" spans="1:19" ht="15">
      <c r="B20" t="s">
        <v>17</v>
      </c>
      <c r="D20" s="31"/>
      <c r="E20" s="2"/>
      <c r="F20" s="31"/>
      <c r="H20" s="24" t="s">
        <v>49</v>
      </c>
      <c r="I20" s="18" t="s">
        <v>50</v>
      </c>
      <c r="J20" s="19" t="s">
        <v>54</v>
      </c>
      <c r="K20" s="20" t="s">
        <v>52</v>
      </c>
      <c r="L20" s="19" t="s">
        <v>54</v>
      </c>
      <c r="M20" s="20" t="s">
        <v>52</v>
      </c>
      <c r="N20" s="19" t="s">
        <v>54</v>
      </c>
      <c r="O20" s="20" t="s">
        <v>52</v>
      </c>
      <c r="P20" s="19" t="s">
        <v>54</v>
      </c>
      <c r="Q20" s="20" t="s">
        <v>52</v>
      </c>
    </row>
    <row r="21" spans="1:19" ht="15">
      <c r="B21" t="s">
        <v>18</v>
      </c>
      <c r="D21" s="31"/>
      <c r="E21" s="2"/>
      <c r="F21" s="31"/>
      <c r="H21" s="23">
        <v>8</v>
      </c>
      <c r="I21" s="77">
        <v>58</v>
      </c>
      <c r="J21" s="75">
        <v>57</v>
      </c>
      <c r="K21" s="6">
        <v>98.275862068965495</v>
      </c>
      <c r="L21" s="75">
        <v>1</v>
      </c>
      <c r="M21" s="6">
        <v>1.72</v>
      </c>
      <c r="N21" s="75">
        <v>0</v>
      </c>
      <c r="O21" s="7">
        <v>0</v>
      </c>
      <c r="P21" s="75">
        <f t="shared" ref="P21:P29" si="3">N21+L21</f>
        <v>1</v>
      </c>
      <c r="Q21" s="6">
        <v>1.72</v>
      </c>
    </row>
    <row r="22" spans="1:19" ht="15">
      <c r="B22" t="s">
        <v>19</v>
      </c>
      <c r="D22" s="31"/>
      <c r="E22" s="2"/>
      <c r="F22" s="31"/>
      <c r="H22" s="23">
        <v>9</v>
      </c>
      <c r="I22" s="77">
        <v>59</v>
      </c>
      <c r="J22" s="75">
        <v>58</v>
      </c>
      <c r="K22" s="6">
        <v>98.305084745762713</v>
      </c>
      <c r="L22" s="75">
        <v>1</v>
      </c>
      <c r="M22" s="6">
        <v>1.69</v>
      </c>
      <c r="N22" s="75">
        <v>0</v>
      </c>
      <c r="O22" s="7">
        <v>0</v>
      </c>
      <c r="P22" s="75">
        <f t="shared" si="3"/>
        <v>1</v>
      </c>
      <c r="Q22" s="6">
        <v>1.69</v>
      </c>
    </row>
    <row r="23" spans="1:19" ht="15">
      <c r="B23" t="s">
        <v>20</v>
      </c>
      <c r="D23" s="31"/>
      <c r="E23" s="2"/>
      <c r="F23" s="31"/>
      <c r="H23" s="23">
        <v>10</v>
      </c>
      <c r="I23" s="77">
        <v>55</v>
      </c>
      <c r="J23" s="75">
        <v>48</v>
      </c>
      <c r="K23" s="6">
        <v>87.272727272727266</v>
      </c>
      <c r="L23" s="75">
        <v>4</v>
      </c>
      <c r="M23" s="6">
        <v>7.27</v>
      </c>
      <c r="N23" s="75">
        <v>3</v>
      </c>
      <c r="O23" s="7">
        <v>5.45</v>
      </c>
      <c r="P23" s="75">
        <f t="shared" si="3"/>
        <v>7</v>
      </c>
      <c r="Q23" s="6">
        <v>12.72</v>
      </c>
    </row>
    <row r="24" spans="1:19" ht="15">
      <c r="B24" t="s">
        <v>21</v>
      </c>
      <c r="D24" s="31"/>
      <c r="E24" s="2"/>
      <c r="F24" s="31"/>
      <c r="H24" s="23">
        <v>11</v>
      </c>
      <c r="I24" s="77">
        <v>58</v>
      </c>
      <c r="J24" s="75">
        <v>49</v>
      </c>
      <c r="K24" s="6">
        <v>84.482758620689651</v>
      </c>
      <c r="L24" s="75">
        <v>9</v>
      </c>
      <c r="M24" s="6">
        <v>15.51</v>
      </c>
      <c r="N24" s="75">
        <v>0</v>
      </c>
      <c r="O24" s="7">
        <v>0</v>
      </c>
      <c r="P24" s="75">
        <f t="shared" si="3"/>
        <v>9</v>
      </c>
      <c r="Q24" s="6">
        <v>15.51</v>
      </c>
    </row>
    <row r="25" spans="1:19" ht="15">
      <c r="B25" t="s">
        <v>22</v>
      </c>
      <c r="D25" s="31"/>
      <c r="E25" s="2"/>
      <c r="F25" s="31"/>
      <c r="H25" s="23">
        <v>12</v>
      </c>
      <c r="I25" s="77">
        <v>70</v>
      </c>
      <c r="J25" s="75">
        <v>46</v>
      </c>
      <c r="K25" s="6">
        <v>65.714285714285708</v>
      </c>
      <c r="L25" s="75">
        <v>21</v>
      </c>
      <c r="M25" s="6">
        <v>30</v>
      </c>
      <c r="N25" s="75">
        <v>3</v>
      </c>
      <c r="O25" s="7">
        <v>4.28</v>
      </c>
      <c r="P25" s="75">
        <f t="shared" si="3"/>
        <v>24</v>
      </c>
      <c r="Q25" s="6">
        <v>34.28</v>
      </c>
    </row>
    <row r="26" spans="1:19" ht="15">
      <c r="B26" t="s">
        <v>23</v>
      </c>
      <c r="D26" s="31"/>
      <c r="E26" s="2"/>
      <c r="F26" s="31"/>
      <c r="H26" s="23">
        <v>13</v>
      </c>
      <c r="I26" s="77">
        <v>69</v>
      </c>
      <c r="J26" s="76">
        <v>43</v>
      </c>
      <c r="K26" s="6">
        <v>62.318840579710148</v>
      </c>
      <c r="L26" s="75">
        <v>21</v>
      </c>
      <c r="M26" s="6">
        <v>30.43</v>
      </c>
      <c r="N26" s="75">
        <v>5</v>
      </c>
      <c r="O26" s="7">
        <v>7.24</v>
      </c>
      <c r="P26" s="75">
        <f t="shared" si="3"/>
        <v>26</v>
      </c>
      <c r="Q26" s="6">
        <v>37.68</v>
      </c>
    </row>
    <row r="27" spans="1:19" ht="15">
      <c r="B27" t="s">
        <v>24</v>
      </c>
      <c r="D27" s="31"/>
      <c r="E27" s="2"/>
      <c r="F27" s="31"/>
      <c r="H27" s="23">
        <v>14</v>
      </c>
      <c r="I27" s="77">
        <v>53</v>
      </c>
      <c r="J27" s="75">
        <v>31</v>
      </c>
      <c r="K27" s="6">
        <v>58.490566037735846</v>
      </c>
      <c r="L27" s="75">
        <v>14</v>
      </c>
      <c r="M27" s="6">
        <v>26.41</v>
      </c>
      <c r="N27" s="75">
        <v>8</v>
      </c>
      <c r="O27" s="7">
        <v>15.09</v>
      </c>
      <c r="P27" s="75">
        <f t="shared" si="3"/>
        <v>22</v>
      </c>
      <c r="Q27" s="6">
        <v>41.5</v>
      </c>
    </row>
    <row r="28" spans="1:19" ht="15">
      <c r="B28" t="s">
        <v>25</v>
      </c>
      <c r="D28" s="31"/>
      <c r="E28" s="2"/>
      <c r="F28" s="31"/>
      <c r="H28" s="23">
        <v>15</v>
      </c>
      <c r="I28" s="77">
        <v>62</v>
      </c>
      <c r="J28" s="75">
        <v>24</v>
      </c>
      <c r="K28" s="6">
        <v>38.70967741935484</v>
      </c>
      <c r="L28" s="75">
        <v>23</v>
      </c>
      <c r="M28" s="6">
        <v>37.090000000000003</v>
      </c>
      <c r="N28" s="75">
        <v>15</v>
      </c>
      <c r="O28" s="7">
        <v>24.19</v>
      </c>
      <c r="P28" s="75">
        <f t="shared" si="3"/>
        <v>38</v>
      </c>
      <c r="Q28" s="6">
        <v>61.29</v>
      </c>
    </row>
    <row r="29" spans="1:19" ht="15">
      <c r="B29" t="s">
        <v>26</v>
      </c>
      <c r="D29" s="31"/>
      <c r="E29" s="2"/>
      <c r="F29" s="31"/>
      <c r="H29" s="23">
        <v>16</v>
      </c>
      <c r="I29" s="20">
        <v>48</v>
      </c>
      <c r="J29" s="19">
        <v>13</v>
      </c>
      <c r="K29" s="8">
        <v>27.083333333333332</v>
      </c>
      <c r="L29" s="19">
        <v>19</v>
      </c>
      <c r="M29" s="8">
        <v>39.58</v>
      </c>
      <c r="N29" s="19">
        <v>16</v>
      </c>
      <c r="O29" s="9">
        <v>33.33</v>
      </c>
      <c r="P29" s="19">
        <f t="shared" si="3"/>
        <v>35</v>
      </c>
      <c r="Q29" s="8">
        <v>72.91</v>
      </c>
    </row>
    <row r="30" spans="1:19" ht="15" customHeight="1">
      <c r="B30" t="s">
        <v>27</v>
      </c>
      <c r="D30" s="31"/>
      <c r="E30" s="2"/>
      <c r="F30" s="31"/>
      <c r="H30" s="22"/>
    </row>
    <row r="31" spans="1:19">
      <c r="B31" t="s">
        <v>79</v>
      </c>
      <c r="D31" s="31"/>
      <c r="E31" s="2"/>
      <c r="F31" s="31"/>
      <c r="H31" s="22"/>
      <c r="I31" s="154" t="s">
        <v>56</v>
      </c>
      <c r="J31" s="154"/>
      <c r="K31" s="154"/>
      <c r="L31" s="154"/>
      <c r="M31" s="154"/>
      <c r="N31" s="154"/>
      <c r="O31" s="154"/>
      <c r="P31" s="154"/>
      <c r="Q31" s="154"/>
      <c r="S31" s="165" t="s">
        <v>40</v>
      </c>
    </row>
    <row r="32" spans="1:19" ht="15">
      <c r="B32" t="s">
        <v>28</v>
      </c>
      <c r="D32" s="31"/>
      <c r="E32" s="2"/>
      <c r="F32" s="31"/>
      <c r="H32" s="22"/>
      <c r="I32" s="17"/>
      <c r="J32" s="152" t="s">
        <v>45</v>
      </c>
      <c r="K32" s="153"/>
      <c r="L32" s="152" t="s">
        <v>46</v>
      </c>
      <c r="M32" s="153"/>
      <c r="N32" s="152" t="s">
        <v>47</v>
      </c>
      <c r="O32" s="153"/>
      <c r="P32" s="152" t="s">
        <v>53</v>
      </c>
      <c r="Q32" s="153"/>
      <c r="S32" s="166"/>
    </row>
    <row r="33" spans="1:19" ht="15">
      <c r="B33" t="s">
        <v>29</v>
      </c>
      <c r="D33" s="31"/>
      <c r="E33" s="2"/>
      <c r="F33" s="31"/>
      <c r="H33" s="24" t="s">
        <v>49</v>
      </c>
      <c r="I33" s="18" t="s">
        <v>50</v>
      </c>
      <c r="J33" s="19" t="s">
        <v>54</v>
      </c>
      <c r="K33" s="20" t="s">
        <v>52</v>
      </c>
      <c r="L33" s="19" t="s">
        <v>54</v>
      </c>
      <c r="M33" s="20" t="s">
        <v>52</v>
      </c>
      <c r="N33" s="19" t="s">
        <v>54</v>
      </c>
      <c r="O33" s="20" t="s">
        <v>52</v>
      </c>
      <c r="P33" s="19" t="s">
        <v>54</v>
      </c>
      <c r="Q33" s="20" t="s">
        <v>52</v>
      </c>
      <c r="S33" s="21" t="s">
        <v>52</v>
      </c>
    </row>
    <row r="34" spans="1:19" ht="15">
      <c r="B34" t="s">
        <v>30</v>
      </c>
      <c r="D34" s="31"/>
      <c r="E34" s="2"/>
      <c r="F34" s="31"/>
      <c r="H34" s="23">
        <v>8</v>
      </c>
      <c r="I34" s="77">
        <v>58</v>
      </c>
      <c r="J34" s="75">
        <v>46</v>
      </c>
      <c r="K34" s="6">
        <v>79.310344827586206</v>
      </c>
      <c r="L34" s="75">
        <v>10</v>
      </c>
      <c r="M34" s="6">
        <v>17.239999999999998</v>
      </c>
      <c r="N34" s="75">
        <v>2</v>
      </c>
      <c r="O34" s="7">
        <v>3.44</v>
      </c>
      <c r="P34" s="75">
        <f t="shared" ref="P34:P42" si="4">N34+L34</f>
        <v>12</v>
      </c>
      <c r="Q34" s="6">
        <v>20.68</v>
      </c>
      <c r="S34" s="10">
        <v>1.8</v>
      </c>
    </row>
    <row r="35" spans="1:19" ht="15">
      <c r="B35" t="s">
        <v>31</v>
      </c>
      <c r="D35" s="31"/>
      <c r="E35" s="2"/>
      <c r="F35" s="31"/>
      <c r="H35" s="23">
        <v>9</v>
      </c>
      <c r="I35" s="77">
        <v>59</v>
      </c>
      <c r="J35" s="75">
        <v>37</v>
      </c>
      <c r="K35" s="6">
        <v>62.711864406779661</v>
      </c>
      <c r="L35" s="75">
        <v>18</v>
      </c>
      <c r="M35" s="6">
        <v>30.5</v>
      </c>
      <c r="N35" s="75">
        <v>4</v>
      </c>
      <c r="O35" s="7">
        <v>6.77</v>
      </c>
      <c r="P35" s="75">
        <f t="shared" si="4"/>
        <v>22</v>
      </c>
      <c r="Q35" s="6">
        <v>37.28</v>
      </c>
      <c r="S35" s="10">
        <v>0</v>
      </c>
    </row>
    <row r="36" spans="1:19" ht="15">
      <c r="B36" t="s">
        <v>32</v>
      </c>
      <c r="D36" s="31"/>
      <c r="E36" s="2"/>
      <c r="F36" s="31"/>
      <c r="H36" s="23">
        <v>10</v>
      </c>
      <c r="I36" s="77">
        <v>55</v>
      </c>
      <c r="J36" s="75">
        <v>31</v>
      </c>
      <c r="K36" s="6">
        <v>56.363636363636367</v>
      </c>
      <c r="L36" s="75">
        <v>19</v>
      </c>
      <c r="M36" s="6">
        <v>34.54</v>
      </c>
      <c r="N36" s="75">
        <v>5</v>
      </c>
      <c r="O36" s="7">
        <v>9.09</v>
      </c>
      <c r="P36" s="75">
        <f t="shared" si="4"/>
        <v>24</v>
      </c>
      <c r="Q36" s="6">
        <v>43.63</v>
      </c>
      <c r="S36" s="10">
        <v>4</v>
      </c>
    </row>
    <row r="37" spans="1:19" ht="15">
      <c r="B37" t="s">
        <v>33</v>
      </c>
      <c r="D37" s="32"/>
      <c r="E37" s="2"/>
      <c r="F37" s="32"/>
      <c r="H37" s="23">
        <v>11</v>
      </c>
      <c r="I37" s="77">
        <v>58</v>
      </c>
      <c r="J37" s="75">
        <v>35</v>
      </c>
      <c r="K37" s="6">
        <v>60.344827586206897</v>
      </c>
      <c r="L37" s="75">
        <v>21</v>
      </c>
      <c r="M37" s="6">
        <v>36.200000000000003</v>
      </c>
      <c r="N37" s="75">
        <v>2</v>
      </c>
      <c r="O37" s="7">
        <v>3.44</v>
      </c>
      <c r="P37" s="75">
        <f t="shared" si="4"/>
        <v>23</v>
      </c>
      <c r="Q37" s="6">
        <v>39.65</v>
      </c>
      <c r="S37" s="10">
        <v>11.3</v>
      </c>
    </row>
    <row r="38" spans="1:19" ht="15">
      <c r="B38" s="39" t="s">
        <v>123</v>
      </c>
      <c r="D38" s="3" t="str">
        <f>IF(AND(ISBLANK(D19),ISBLANK(D20),ISBLANK(D21),ISBLANK(D22),ISBLANK(D23),ISBLANK(D24),ISBLANK(D25),ISBLANK(D26),ISBLANK(D27),ISBLANK(D28),ISBLANK(D29),ISBLANK(D30),ISBLANK(D31),ISBLANK(D32),ISBLANK(D33),ISBLANK(D34),ISBLANK(D35),ISBLANK(D36),ISBLANK(D37)),"s/o",SUM(D19:D37))</f>
        <v>s/o</v>
      </c>
      <c r="H38" s="23">
        <v>12</v>
      </c>
      <c r="I38" s="77">
        <v>73</v>
      </c>
      <c r="J38" s="75">
        <v>26</v>
      </c>
      <c r="K38" s="6">
        <v>35.61643835616438</v>
      </c>
      <c r="L38" s="75">
        <v>40</v>
      </c>
      <c r="M38" s="6">
        <v>54.79</v>
      </c>
      <c r="N38" s="75">
        <v>7</v>
      </c>
      <c r="O38" s="7">
        <v>9.58</v>
      </c>
      <c r="P38" s="75">
        <f t="shared" si="4"/>
        <v>47</v>
      </c>
      <c r="Q38" s="6">
        <v>64.38</v>
      </c>
      <c r="S38" s="10">
        <v>12.9</v>
      </c>
    </row>
    <row r="39" spans="1:19" ht="15">
      <c r="B39" s="39" t="s">
        <v>122</v>
      </c>
      <c r="D39" s="3" t="str">
        <f>IF(F41="s/o","s/o",(F41))</f>
        <v>s/o</v>
      </c>
      <c r="H39" s="23">
        <v>13</v>
      </c>
      <c r="I39" s="77">
        <v>69</v>
      </c>
      <c r="J39" s="76">
        <v>26</v>
      </c>
      <c r="K39" s="6">
        <v>37.681159420289852</v>
      </c>
      <c r="L39" s="75">
        <v>36</v>
      </c>
      <c r="M39" s="6">
        <v>52.17</v>
      </c>
      <c r="N39" s="75">
        <v>7</v>
      </c>
      <c r="O39" s="7">
        <v>10.14</v>
      </c>
      <c r="P39" s="75">
        <f t="shared" si="4"/>
        <v>43</v>
      </c>
      <c r="Q39" s="6">
        <v>62.31</v>
      </c>
      <c r="S39" s="10">
        <v>43.8</v>
      </c>
    </row>
    <row r="40" spans="1:19" ht="15">
      <c r="H40" s="23">
        <v>14</v>
      </c>
      <c r="I40" s="77">
        <v>52</v>
      </c>
      <c r="J40" s="75">
        <v>18</v>
      </c>
      <c r="K40" s="6">
        <v>34.615384615384613</v>
      </c>
      <c r="L40" s="75">
        <v>26</v>
      </c>
      <c r="M40" s="6">
        <v>50</v>
      </c>
      <c r="N40" s="75">
        <v>8</v>
      </c>
      <c r="O40" s="7">
        <v>15.38</v>
      </c>
      <c r="P40" s="75">
        <f t="shared" si="4"/>
        <v>34</v>
      </c>
      <c r="Q40" s="6">
        <v>65.38</v>
      </c>
      <c r="S40" s="10">
        <v>39.6</v>
      </c>
    </row>
    <row r="41" spans="1:19" ht="15">
      <c r="B41" s="159" t="s">
        <v>59</v>
      </c>
      <c r="C41" s="160"/>
      <c r="D41" s="2" t="str">
        <f>IF(AND(D38="s/o",D39="s/o"), "s/o",SUM(D38:D39))</f>
        <v>s/o</v>
      </c>
      <c r="E41" s="67" t="str">
        <f>IF(D41="s/o","s/o",IF(F4=8,(D41-'Listes et normes'!E6)/'Listes et normes'!F6,IF(F4=9,(D41-'Listes et normes'!E7)/'Listes et normes'!F7,IF(F4=10,(D41-'Listes et normes'!E8)/'Listes et normes'!F8,IF(F4=11,(D41-'Listes et normes'!E9)/'Listes et normes'!F9,IF(F4=12,(D41-'Listes et normes'!E10)/'Listes et normes'!F10,IF(F4=13,(D41-'Listes et normes'!E11)/'Listes et normes'!F11,IF(F4=14,(D41-'Listes et normes'!E12)/'Listes et normes'!F12,IF(F4=15,(D41-'Listes et normes'!E13)/'Listes et normes'!F13,IF(F4=16,(D41-'Listes et normes'!E14)/'Listes et normes'!F14,"s/o"))))))))))</f>
        <v>s/o</v>
      </c>
      <c r="F41" s="26" t="str">
        <f>IF(AND(ISBLANK(F19),ISBLANK(F20),ISBLANK(F21),ISBLANK(F22),ISBLANK(F23),ISBLANK(F24),ISBLANK(F25),ISBLANK(F26),ISBLANK(F27),ISBLANK(F28),ISBLANK(F29),ISBLANK(F30),ISBLANK(F31),ISBLANK(F32),ISBLANK(F33),ISBLANK(F34),ISBLANK(F35),ISBLANK(F36),ISBLANK(F37)),"s/o",SUM(F19:F37))</f>
        <v>s/o</v>
      </c>
      <c r="G41" s="67" t="str">
        <f>IF(F41="s/o","s/o",IF(F4=8,(F41-'Listes et normes'!G6)/'Listes et normes'!H6,IF(F4=9,(F41-'Listes et normes'!G7)/'Listes et normes'!H7,IF(F4=10,(F41-'Listes et normes'!G8)/'Listes et normes'!H8,IF(F4=11,(F41-'Listes et normes'!G9)/'Listes et normes'!H9,IF(F4=12,(F41-'Listes et normes'!G10)/'Listes et normes'!H10,IF(F4=13,(F41-'Listes et normes'!G11)/'Listes et normes'!H11,IF(F4=14,(F41-'Listes et normes'!G12)/'Listes et normes'!H12,IF(F4=15,(F41-'Listes et normes'!G13)/'Listes et normes'!H13,IF(F4=16,(F41-'Listes et normes'!G14)/'Listes et normes'!H14,"s/o"))))))))))</f>
        <v>s/o</v>
      </c>
      <c r="H41" s="23">
        <v>15</v>
      </c>
      <c r="I41" s="77">
        <v>62</v>
      </c>
      <c r="J41" s="75">
        <v>14</v>
      </c>
      <c r="K41" s="6">
        <v>22.580645161290324</v>
      </c>
      <c r="L41" s="75">
        <v>33</v>
      </c>
      <c r="M41" s="6">
        <v>53.22</v>
      </c>
      <c r="N41" s="75">
        <v>15</v>
      </c>
      <c r="O41" s="7">
        <v>24.19</v>
      </c>
      <c r="P41" s="75">
        <f t="shared" si="4"/>
        <v>48</v>
      </c>
      <c r="Q41" s="6">
        <v>77.41</v>
      </c>
      <c r="S41" s="10">
        <v>40</v>
      </c>
    </row>
    <row r="42" spans="1:19" ht="15">
      <c r="H42" s="23">
        <v>16</v>
      </c>
      <c r="I42" s="20">
        <v>48</v>
      </c>
      <c r="J42" s="19">
        <v>10</v>
      </c>
      <c r="K42" s="8">
        <v>20.833333333333332</v>
      </c>
      <c r="L42" s="19">
        <v>16</v>
      </c>
      <c r="M42" s="8">
        <v>33.33</v>
      </c>
      <c r="N42" s="19">
        <v>22</v>
      </c>
      <c r="O42" s="9">
        <v>45.83</v>
      </c>
      <c r="P42" s="19">
        <f t="shared" si="4"/>
        <v>38</v>
      </c>
      <c r="Q42" s="8">
        <v>79.16</v>
      </c>
      <c r="S42" s="11">
        <v>46.3</v>
      </c>
    </row>
    <row r="43" spans="1:19" ht="20" thickBot="1">
      <c r="A43" s="138" t="s">
        <v>34</v>
      </c>
      <c r="B43" s="138"/>
      <c r="D43" s="1" t="s">
        <v>41</v>
      </c>
      <c r="E43" s="3" t="s">
        <v>60</v>
      </c>
      <c r="G43" s="3"/>
    </row>
    <row r="44" spans="1:19" ht="15" thickTop="1">
      <c r="A44" t="s">
        <v>66</v>
      </c>
      <c r="B44" t="s">
        <v>35</v>
      </c>
      <c r="D44" s="31"/>
      <c r="E44" s="67" t="str">
        <f>IF(ISBLANK(D44),"s/o",IF(F4=8,(D44-'Listes et normes'!I6)/'Listes et normes'!J6,IF(F4=9,(D44-'Listes et normes'!I7)/'Listes et normes'!J7,IF(F4=10,(D44-'Listes et normes'!I8)/'Listes et normes'!J8,IF(F4=11,(D44-'Listes et normes'!I9)/'Listes et normes'!J9,IF(F4=12,(D44-'Listes et normes'!I10)/'Listes et normes'!J10,IF(F4=13,(D44-'Listes et normes'!I11)/'Listes et normes'!J11,IF(F4=14,(D44-'Listes et normes'!I12)/'Listes et normes'!J12,IF(F4=15,(D44-'Listes et normes'!I13)/'Listes et normes'!J13,IF(F4=16,(D44-'Listes et normes'!I14)/'Listes et normes'!J14,"s/o"))))))))))</f>
        <v>s/o</v>
      </c>
      <c r="F44" t="s">
        <v>48</v>
      </c>
      <c r="G44" s="26" t="str">
        <f>IF(AND(ISBLANK(D44),ISBLANK(D45)),"s/o",SUM(D44:D45))</f>
        <v>s/o</v>
      </c>
      <c r="H44" s="157" t="s">
        <v>119</v>
      </c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</row>
    <row r="45" spans="1:19">
      <c r="A45" s="15"/>
      <c r="B45" s="15" t="s">
        <v>27</v>
      </c>
      <c r="C45" s="15"/>
      <c r="D45" s="32"/>
      <c r="E45" s="68" t="str">
        <f>IF(ISBLANK(D45),"s/o",IF(F4=8,(D45-'Listes et normes'!K6)/'Listes et normes'!L6,IF(F4=9,(D45-'Listes et normes'!K7)/'Listes et normes'!L7,IF(F4=10,(D45-'Listes et normes'!K8)/'Listes et normes'!L8,IF(F4=11,(D45-'Listes et normes'!K9)/'Listes et normes'!L9,IF(F4=12,(D45-'Listes et normes'!K10)/'Listes et normes'!L10,IF(F4=13,(D45-'Listes et normes'!K11)/'Listes et normes'!L11,IF(F4=14,(D45-'Listes et normes'!K12)/'Listes et normes'!L12,IF(F4=15,(D45-'Listes et normes'!K13)/'Listes et normes'!L13,IF(F4=16,(D45-'Listes et normes'!K14)/'Listes et normes'!L14))))))))))</f>
        <v>s/o</v>
      </c>
      <c r="F45" s="15" t="s">
        <v>60</v>
      </c>
      <c r="G45" s="68" t="str">
        <f>IF(G44="s/o","s/o",IF(F4=8,(G44-'Listes et normes'!S6)/'Listes et normes'!T6,IF(F4=9,(G44-'Listes et normes'!S7)/'Listes et normes'!T7,IF(F4=10,(G44-'Listes et normes'!S8)/'Listes et normes'!T8,IF(F4=11,(G44-'Listes et normes'!S9)/'Listes et normes'!T9,IF(F4=12,(G44-'Listes et normes'!S10)/'Listes et normes'!T10,IF(F4=13,(G44-'Listes et normes'!S11)/'Listes et normes'!T11,IF(F4=14,(G44-'Listes et normes'!S12)/'Listes et normes'!T12,IF(F4=15,(G44-'Listes et normes'!S13)/'Listes et normes'!T13,IF(F4=16,(G44-'Listes et normes'!S14)/'Listes et normes'!T14,"s/o"))))))))))</f>
        <v>s/o</v>
      </c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</row>
    <row r="46" spans="1:19">
      <c r="A46" t="s">
        <v>67</v>
      </c>
      <c r="B46" t="s">
        <v>36</v>
      </c>
      <c r="D46" s="31"/>
      <c r="E46" s="69" t="str">
        <f>IF(ISBLANK(D46),"s/o",IF(F4=8,(D46-'Listes et normes'!M6)/'Listes et normes'!N6,IF(F4=9,(D46-'Listes et normes'!M7)/'Listes et normes'!N7,IF(F4=10,(D46-'Listes et normes'!M8)/'Listes et normes'!N8,IF(F4=11,(D46-'Listes et normes'!M9)/'Listes et normes'!N9,IF(F4=12,(D46-'Listes et normes'!M10)/'Listes et normes'!N10,IF(F4=13,(D46-'Listes et normes'!M11)/'Listes et normes'!N11,IF(F4=14,(D46-'Listes et normes'!M12)/'Listes et normes'!N12,IF(F4=15,(D46-'Listes et normes'!M13)/'Listes et normes'!N13,IF(F4=16,(D46-'Listes et normes'!M14)/'Listes et normes'!N14,"s/o"))))))))))</f>
        <v>s/o</v>
      </c>
      <c r="G46" s="3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</row>
    <row r="47" spans="1:19">
      <c r="B47" t="s">
        <v>37</v>
      </c>
      <c r="D47" s="31"/>
      <c r="E47" s="69" t="str">
        <f>IF(ISBLANK(D47),"s/o",IF(F4=8,(D47-'Listes et normes'!O6)/'Listes et normes'!P6,IF(F4=9,(D47-'Listes et normes'!O7)/'Listes et normes'!P7,IF(F4=10,(D47-'Listes et normes'!O8)/'Listes et normes'!P8,IF(F4=11,(D47-'Listes et normes'!O9)/'Listes et normes'!P9,IF(F4=12,(D47-'Listes et normes'!O10)/'Listes et normes'!P10,IF(F4=13,(D47-'Listes et normes'!O11)/'Listes et normes'!P11,IF(F4=14,(D47-'Listes et normes'!O12)/'Listes et normes'!P12,IF(F4=15,(D47-'Listes et normes'!O13)/'Listes et normes'!P13,IF(F4=16,(D47-'Listes et normes'!O14)/'Listes et normes'!P14))))))))))</f>
        <v>s/o</v>
      </c>
      <c r="F47" t="s">
        <v>48</v>
      </c>
      <c r="G47" s="26" t="str">
        <f>IF(AND(ISBLANK(D46),ISBLANK(D47),ISBLANK(D48)),"s/o",SUM(D46:D48))</f>
        <v>s/o</v>
      </c>
    </row>
    <row r="48" spans="1:19">
      <c r="A48" s="15"/>
      <c r="B48" s="15" t="s">
        <v>38</v>
      </c>
      <c r="C48" s="15"/>
      <c r="D48" s="32"/>
      <c r="E48" s="68" t="str">
        <f>IF(ISBLANK(D48),"s/o",IF(F4=8,(D48-'Listes et normes'!Q6)/'Listes et normes'!R6,IF(F4=9,(D48-'Listes et normes'!Q7)/'Listes et normes'!R7,IF(F4=10,(D48-'Listes et normes'!Q8)/'Listes et normes'!R8,IF(F4=11,(D48-'Listes et normes'!Q9)/'Listes et normes'!R9,IF(F4=12,(D48-'Listes et normes'!Q10)/'Listes et normes'!R10,IF(F4=13,(D48-'Listes et normes'!Q11)/'Listes et normes'!R11,IF(F4=14,(D48-'Listes et normes'!Q12)/'Listes et normes'!R12,IF(F4=15,(D48-'Listes et normes'!Q13)/'Listes et normes'!R13,IF(F4=16,(D48-'Listes et normes'!Q14)/'Listes et normes'!R14,"s/o"))))))))))</f>
        <v>s/o</v>
      </c>
      <c r="F48" s="15" t="s">
        <v>60</v>
      </c>
      <c r="G48" s="68" t="str">
        <f>IF(G47="s/o","s/o",IF(F4=8,(G47-'Listes et normes'!U6)/'Listes et normes'!V6,IF(F4=9,(G47-'Listes et normes'!U7)/'Listes et normes'!V7,IF(F4=10,(G47-'Listes et normes'!U8)/'Listes et normes'!V8,IF(F4=11,(G47-'Listes et normes'!U9)/'Listes et normes'!V9,IF(F4=12,(G47-'Listes et normes'!U10)/'Listes et normes'!V10,IF(F4=13,(G47-'Listes et normes'!U11)/'Listes et normes'!V11,IF(F4=14,(G47-'Listes et normes'!U12)/'Listes et normes'!V12,IF(F4=15,(G47-'Listes et normes'!U13)/'Listes et normes'!V13,IF(F4=16,(G47-'Listes et normes'!U14)/'Listes et normes'!V14,"s/o"))))))))))</f>
        <v>s/o</v>
      </c>
      <c r="H48" s="157" t="s">
        <v>118</v>
      </c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</row>
    <row r="49" spans="1:19">
      <c r="A49" s="16" t="s">
        <v>48</v>
      </c>
      <c r="D49" s="26" t="str">
        <f>IF(AND(ISBLANK(D44),ISBLANK(D45),ISBLANK(D46),ISBLANK(D47),ISBLANK(D48)),"s/o",SUM(D44:D48))</f>
        <v>s/o</v>
      </c>
      <c r="E49" s="69" t="str">
        <f>IF(D49="s/o","s/o",IF(F4=8,(D49-'Listes et normes'!W6)/'Listes et normes'!X6,IF(F4=9,(D49-'Listes et normes'!W7)/'Listes et normes'!X7,IF(F4=10,(D49-'Listes et normes'!W8)/'Listes et normes'!X8,IF(F4=11,(D49-'Listes et normes'!W9)/'Listes et normes'!X9,IF(F4=12,(D49-'Listes et normes'!W10)/'Listes et normes'!X10,IF(F4=13,(D49-'Listes et normes'!W11)/'Listes et normes'!X11,IF(F4=14,(D49-'Listes et normes'!W12)/'Listes et normes'!X12,IF(F4=15,(D49-'Listes et normes'!W13)/'Listes et normes'!X13,IF(F4=16,(D49-'Listes et normes'!W14)/'Listes et normes'!X14,"s/o"))))))))))</f>
        <v>s/o</v>
      </c>
      <c r="G49" s="3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</row>
    <row r="50" spans="1:19">
      <c r="H50" s="66"/>
      <c r="I50" s="47"/>
      <c r="J50" s="47"/>
      <c r="K50" s="66"/>
      <c r="L50" s="47"/>
      <c r="M50" s="66"/>
      <c r="N50" s="47"/>
      <c r="O50" s="66"/>
      <c r="P50" s="47"/>
      <c r="Q50" s="66"/>
      <c r="R50" s="66"/>
      <c r="S50" s="66"/>
    </row>
    <row r="51" spans="1:19">
      <c r="A51" s="157" t="s">
        <v>119</v>
      </c>
      <c r="B51" s="158"/>
      <c r="C51" s="158"/>
      <c r="D51" s="158"/>
      <c r="E51" s="158"/>
      <c r="F51" s="158"/>
      <c r="G51" s="158"/>
      <c r="H51" s="157" t="s">
        <v>121</v>
      </c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</row>
    <row r="52" spans="1:19">
      <c r="A52" s="158"/>
      <c r="B52" s="158"/>
      <c r="C52" s="158"/>
      <c r="D52" s="158"/>
      <c r="E52" s="158"/>
      <c r="F52" s="158"/>
      <c r="G52" s="158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</row>
    <row r="53" spans="1:19">
      <c r="A53" s="156"/>
      <c r="B53" s="156"/>
      <c r="C53" s="156"/>
      <c r="D53" s="156"/>
      <c r="E53" s="156"/>
      <c r="F53" s="156"/>
      <c r="G53" s="156"/>
      <c r="H53" s="155" t="s">
        <v>120</v>
      </c>
      <c r="I53" s="156"/>
      <c r="J53" s="156"/>
      <c r="K53" s="156"/>
      <c r="L53" s="156"/>
      <c r="M53" s="156"/>
      <c r="N53" s="156"/>
      <c r="O53" s="156"/>
      <c r="P53" s="156"/>
      <c r="Q53" s="156"/>
      <c r="R53" s="156"/>
      <c r="S53" s="156"/>
    </row>
    <row r="54" spans="1:19" ht="3" customHeight="1"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</row>
    <row r="55" spans="1:19" ht="15" customHeight="1">
      <c r="A55" s="157" t="s">
        <v>118</v>
      </c>
      <c r="B55" s="158"/>
      <c r="C55" s="158"/>
      <c r="D55" s="158"/>
      <c r="E55" s="158"/>
      <c r="F55" s="158"/>
      <c r="G55" s="158"/>
      <c r="H55" s="71"/>
      <c r="I55" s="71"/>
      <c r="J55" s="71"/>
      <c r="K55" s="71"/>
      <c r="L55" s="71"/>
      <c r="M55" s="65"/>
      <c r="N55" s="65"/>
      <c r="O55" s="65"/>
      <c r="P55" s="65"/>
      <c r="Q55" s="65"/>
      <c r="R55" s="65"/>
      <c r="S55" s="65"/>
    </row>
    <row r="56" spans="1:19">
      <c r="A56" s="158"/>
      <c r="B56" s="158"/>
      <c r="C56" s="158"/>
      <c r="D56" s="158"/>
      <c r="E56" s="158"/>
      <c r="F56" s="158"/>
      <c r="G56" s="158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</row>
    <row r="57" spans="1:19" ht="3" customHeight="1">
      <c r="A57" s="66"/>
      <c r="B57" s="47"/>
      <c r="C57" s="47"/>
      <c r="D57" s="66"/>
      <c r="E57" s="47"/>
      <c r="F57" s="66"/>
      <c r="G57" s="47"/>
      <c r="H57" s="66"/>
      <c r="I57" s="47"/>
      <c r="J57" s="66"/>
      <c r="K57" s="66"/>
      <c r="L57" s="66"/>
    </row>
    <row r="58" spans="1:19">
      <c r="A58" s="157" t="s">
        <v>121</v>
      </c>
      <c r="B58" s="156"/>
      <c r="C58" s="156"/>
      <c r="D58" s="156"/>
      <c r="E58" s="156"/>
      <c r="F58" s="156"/>
      <c r="G58" s="156"/>
      <c r="H58" s="74"/>
      <c r="I58" s="74"/>
      <c r="J58" s="74"/>
      <c r="K58" s="74"/>
      <c r="L58" s="74"/>
    </row>
    <row r="59" spans="1:19">
      <c r="A59" s="156"/>
      <c r="B59" s="156"/>
      <c r="C59" s="156"/>
      <c r="D59" s="156"/>
      <c r="E59" s="156"/>
      <c r="F59" s="156"/>
      <c r="G59" s="156"/>
      <c r="H59" s="74"/>
      <c r="I59" s="74"/>
      <c r="J59" s="74"/>
      <c r="K59" s="74"/>
      <c r="L59" s="74"/>
    </row>
    <row r="60" spans="1:19">
      <c r="A60" s="155" t="s">
        <v>120</v>
      </c>
      <c r="B60" s="156"/>
      <c r="C60" s="156"/>
      <c r="D60" s="156"/>
      <c r="E60" s="156"/>
      <c r="F60" s="156"/>
      <c r="G60" s="156"/>
      <c r="H60" s="156"/>
      <c r="I60" s="156"/>
      <c r="J60" s="156"/>
      <c r="K60" s="156"/>
      <c r="L60" s="156"/>
    </row>
  </sheetData>
  <sheetProtection password="D8DB" sheet="1" objects="1" scenarios="1" selectLockedCells="1"/>
  <mergeCells count="35">
    <mergeCell ref="A60:L60"/>
    <mergeCell ref="A55:G56"/>
    <mergeCell ref="A58:G59"/>
    <mergeCell ref="B41:C41"/>
    <mergeCell ref="D4:E5"/>
    <mergeCell ref="F4:F5"/>
    <mergeCell ref="A4:A5"/>
    <mergeCell ref="B4:B5"/>
    <mergeCell ref="A51:G53"/>
    <mergeCell ref="H44:S46"/>
    <mergeCell ref="H48:S49"/>
    <mergeCell ref="H51:S52"/>
    <mergeCell ref="H53:S53"/>
    <mergeCell ref="S31:S32"/>
    <mergeCell ref="A43:B43"/>
    <mergeCell ref="A14:B14"/>
    <mergeCell ref="J32:K32"/>
    <mergeCell ref="L32:M32"/>
    <mergeCell ref="I31:Q31"/>
    <mergeCell ref="J19:K19"/>
    <mergeCell ref="L19:M19"/>
    <mergeCell ref="N19:O19"/>
    <mergeCell ref="P19:Q19"/>
    <mergeCell ref="N32:O32"/>
    <mergeCell ref="P32:Q32"/>
    <mergeCell ref="A1:G1"/>
    <mergeCell ref="A18:B18"/>
    <mergeCell ref="D15:E15"/>
    <mergeCell ref="I18:Q18"/>
    <mergeCell ref="H1:S1"/>
    <mergeCell ref="Q4:R6"/>
    <mergeCell ref="J4:O4"/>
    <mergeCell ref="N5:O6"/>
    <mergeCell ref="L5:M6"/>
    <mergeCell ref="J5:K6"/>
  </mergeCells>
  <phoneticPr fontId="22" type="noConversion"/>
  <dataValidations count="5">
    <dataValidation type="list" allowBlank="1" showInputMessage="1" showErrorMessage="1" sqref="F15 B12">
      <formula1>Choix</formula1>
    </dataValidation>
    <dataValidation type="list" allowBlank="1" showInputMessage="1" showErrorMessage="1" sqref="B15:B16">
      <formula1>Fréquence</formula1>
    </dataValidation>
    <dataValidation type="list" allowBlank="1" showInputMessage="1" showErrorMessage="1" prompt="Sélectionner la réponse" sqref="B10">
      <formula1>Choix</formula1>
    </dataValidation>
    <dataValidation type="list" allowBlank="1" showErrorMessage="1" sqref="B11">
      <formula1>Choix</formula1>
    </dataValidation>
    <dataValidation type="list" allowBlank="1" showInputMessage="1" showErrorMessage="1" sqref="F4">
      <formula1>Âge</formula1>
    </dataValidation>
  </dataValidations>
  <pageMargins left="0.38580246913580246" right="0.24691358024691357" top="0.75" bottom="0.75" header="0.3" footer="0.3"/>
  <pageSetup paperSize="5" orientation="portrait"/>
  <colBreaks count="1" manualBreakCount="1">
    <brk id="7" max="1048575" man="1"/>
  </colBreaks>
  <ignoredErrors>
    <ignoredError sqref="E41" formula="1"/>
  </ignoredErrors>
  <legacyDrawing r:id="rId1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2"/>
  <sheetViews>
    <sheetView showGridLines="0" tabSelected="1" view="pageLayout" zoomScale="150" zoomScaleNormal="90" zoomScalePageLayoutView="90" workbookViewId="0">
      <selection activeCell="E3" sqref="E3"/>
    </sheetView>
  </sheetViews>
  <sheetFormatPr baseColWidth="10" defaultRowHeight="14" x14ac:dyDescent="0"/>
  <cols>
    <col min="1" max="1" width="26" customWidth="1"/>
    <col min="2" max="2" width="13.83203125" customWidth="1"/>
    <col min="3" max="3" width="4" customWidth="1"/>
    <col min="4" max="4" width="38.6640625" customWidth="1"/>
    <col min="5" max="5" width="12.5" customWidth="1"/>
    <col min="6" max="6" width="4.1640625" customWidth="1"/>
    <col min="7" max="7" width="2.6640625" style="71" customWidth="1"/>
    <col min="8" max="8" width="6.83203125" customWidth="1"/>
    <col min="9" max="9" width="2.6640625" style="71" customWidth="1"/>
    <col min="10" max="10" width="6.83203125" customWidth="1"/>
    <col min="11" max="11" width="2.6640625" style="71" customWidth="1"/>
    <col min="12" max="12" width="6.83203125" customWidth="1"/>
    <col min="13" max="13" width="2.6640625" style="71" customWidth="1"/>
    <col min="14" max="14" width="6.83203125" customWidth="1"/>
    <col min="15" max="15" width="2.6640625" style="71" customWidth="1"/>
    <col min="16" max="16" width="6.83203125" customWidth="1"/>
    <col min="17" max="17" width="2.6640625" style="71" customWidth="1"/>
    <col min="18" max="18" width="6.83203125" customWidth="1"/>
    <col min="19" max="19" width="2.6640625" style="71" customWidth="1"/>
    <col min="20" max="20" width="6.83203125" customWidth="1"/>
    <col min="21" max="21" width="2.6640625" style="71" customWidth="1"/>
    <col min="22" max="22" width="6.83203125" customWidth="1"/>
    <col min="23" max="23" width="2.6640625" style="71" customWidth="1"/>
    <col min="24" max="24" width="6.83203125" customWidth="1"/>
    <col min="25" max="25" width="3.5" customWidth="1"/>
    <col min="26" max="26" width="1.6640625" customWidth="1"/>
    <col min="27" max="27" width="3.5" customWidth="1"/>
    <col min="28" max="28" width="7.33203125" customWidth="1"/>
    <col min="29" max="29" width="3.5" customWidth="1"/>
    <col min="30" max="30" width="7.33203125" customWidth="1"/>
    <col min="31" max="31" width="3.1640625" bestFit="1" customWidth="1"/>
    <col min="32" max="32" width="7.33203125" bestFit="1" customWidth="1"/>
    <col min="33" max="33" width="3.1640625" bestFit="1" customWidth="1"/>
    <col min="34" max="34" width="7.33203125" bestFit="1" customWidth="1"/>
    <col min="35" max="35" width="3.1640625" bestFit="1" customWidth="1"/>
    <col min="36" max="36" width="7.33203125" bestFit="1" customWidth="1"/>
  </cols>
  <sheetData>
    <row r="1" spans="1:34" s="73" customFormat="1" ht="17">
      <c r="A1" s="171" t="s">
        <v>0</v>
      </c>
      <c r="B1" s="171"/>
      <c r="C1" s="171"/>
      <c r="D1" s="171"/>
      <c r="E1" s="171"/>
      <c r="F1" s="171" t="s">
        <v>70</v>
      </c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</row>
    <row r="2" spans="1:34" ht="5.25" customHeight="1" thickBot="1"/>
    <row r="3" spans="1:34" ht="16" thickTop="1" thickBot="1">
      <c r="A3" s="40" t="s">
        <v>4</v>
      </c>
      <c r="B3" s="41" t="str">
        <f>DATEDIF(B4,B5,"y")&amp;" ans, "&amp;DATEDIF(B4,B5,"ym")&amp;" m et "&amp;DATEDIF(B4,B5,"md")&amp;" j"</f>
        <v>0 ans, 0 m et 0 j</v>
      </c>
      <c r="C3" s="40"/>
      <c r="D3" s="207" t="s">
        <v>72</v>
      </c>
      <c r="E3" s="60">
        <v>16</v>
      </c>
      <c r="M3" s="203" t="s">
        <v>71</v>
      </c>
      <c r="N3" s="204"/>
      <c r="O3" s="204"/>
      <c r="P3" s="204"/>
      <c r="Q3" s="204"/>
      <c r="R3" s="205"/>
      <c r="X3" s="38"/>
    </row>
    <row r="4" spans="1:34" ht="15" thickTop="1">
      <c r="A4" s="40" t="s">
        <v>2</v>
      </c>
      <c r="B4" s="222"/>
      <c r="C4" s="40"/>
      <c r="D4" s="207"/>
      <c r="E4" s="40"/>
      <c r="F4" s="52"/>
      <c r="G4" s="72"/>
      <c r="X4" s="38"/>
    </row>
    <row r="5" spans="1:34" ht="15" customHeight="1">
      <c r="A5" s="40" t="s">
        <v>3</v>
      </c>
      <c r="B5" s="222"/>
      <c r="C5" s="40"/>
      <c r="D5" s="53" t="s">
        <v>77</v>
      </c>
      <c r="F5" s="78"/>
      <c r="G5" s="192" t="s">
        <v>83</v>
      </c>
      <c r="H5" s="193"/>
      <c r="I5" s="193"/>
      <c r="J5" s="193"/>
      <c r="K5" s="193"/>
      <c r="L5" s="193"/>
      <c r="M5" s="199" t="s">
        <v>84</v>
      </c>
      <c r="N5" s="199"/>
      <c r="O5" s="199"/>
      <c r="P5" s="199"/>
      <c r="Q5" s="199"/>
      <c r="R5" s="199"/>
      <c r="S5" s="198" t="s">
        <v>85</v>
      </c>
      <c r="T5" s="198"/>
      <c r="U5" s="198"/>
      <c r="V5" s="198"/>
      <c r="W5" s="198"/>
      <c r="X5" s="198"/>
      <c r="AF5" s="54"/>
      <c r="AG5" s="54"/>
      <c r="AH5" s="54"/>
    </row>
    <row r="6" spans="1:34" ht="15.75" customHeight="1">
      <c r="D6" s="53" t="s">
        <v>78</v>
      </c>
      <c r="F6" s="78"/>
      <c r="G6" s="177" t="s">
        <v>80</v>
      </c>
      <c r="H6" s="178"/>
      <c r="I6" s="179" t="s">
        <v>81</v>
      </c>
      <c r="J6" s="180"/>
      <c r="K6" s="178" t="s">
        <v>82</v>
      </c>
      <c r="L6" s="181"/>
      <c r="M6" s="177" t="s">
        <v>80</v>
      </c>
      <c r="N6" s="178"/>
      <c r="O6" s="179" t="s">
        <v>81</v>
      </c>
      <c r="P6" s="180"/>
      <c r="Q6" s="178" t="s">
        <v>82</v>
      </c>
      <c r="R6" s="181"/>
      <c r="S6" s="177" t="s">
        <v>80</v>
      </c>
      <c r="T6" s="178"/>
      <c r="U6" s="179" t="s">
        <v>81</v>
      </c>
      <c r="V6" s="180"/>
      <c r="W6" s="178" t="s">
        <v>82</v>
      </c>
      <c r="X6" s="181"/>
      <c r="AF6" s="54"/>
      <c r="AG6" s="55"/>
      <c r="AH6" s="56"/>
    </row>
    <row r="7" spans="1:34">
      <c r="F7" s="79" t="s">
        <v>73</v>
      </c>
      <c r="G7" s="80" t="s">
        <v>54</v>
      </c>
      <c r="H7" s="81" t="s">
        <v>52</v>
      </c>
      <c r="I7" s="82" t="s">
        <v>54</v>
      </c>
      <c r="J7" s="83" t="s">
        <v>52</v>
      </c>
      <c r="K7" s="84" t="s">
        <v>54</v>
      </c>
      <c r="L7" s="85" t="s">
        <v>52</v>
      </c>
      <c r="M7" s="80" t="s">
        <v>54</v>
      </c>
      <c r="N7" s="81" t="s">
        <v>52</v>
      </c>
      <c r="O7" s="82" t="s">
        <v>54</v>
      </c>
      <c r="P7" s="83" t="s">
        <v>52</v>
      </c>
      <c r="Q7" s="84" t="s">
        <v>54</v>
      </c>
      <c r="R7" s="85" t="s">
        <v>52</v>
      </c>
      <c r="S7" s="80" t="s">
        <v>54</v>
      </c>
      <c r="T7" s="81" t="s">
        <v>52</v>
      </c>
      <c r="U7" s="82" t="s">
        <v>54</v>
      </c>
      <c r="V7" s="83" t="s">
        <v>52</v>
      </c>
      <c r="W7" s="84" t="s">
        <v>54</v>
      </c>
      <c r="X7" s="85" t="s">
        <v>52</v>
      </c>
      <c r="AF7" s="55"/>
      <c r="AG7" s="55"/>
      <c r="AH7" s="56"/>
    </row>
    <row r="8" spans="1:34" ht="15" customHeight="1">
      <c r="F8" s="86">
        <v>16</v>
      </c>
      <c r="G8" s="87">
        <v>34</v>
      </c>
      <c r="H8" s="88">
        <v>0.73909999999999998</v>
      </c>
      <c r="I8" s="89">
        <v>10</v>
      </c>
      <c r="J8" s="90">
        <v>0.21740000000000001</v>
      </c>
      <c r="K8" s="91">
        <v>2</v>
      </c>
      <c r="L8" s="92">
        <v>4.3499999999999997E-2</v>
      </c>
      <c r="M8" s="87">
        <v>38</v>
      </c>
      <c r="N8" s="88">
        <v>0.82609999999999995</v>
      </c>
      <c r="O8" s="93">
        <v>4</v>
      </c>
      <c r="P8" s="94">
        <v>8.6999999999999994E-2</v>
      </c>
      <c r="Q8" s="95">
        <v>4</v>
      </c>
      <c r="R8" s="96">
        <v>8.6999999999999994E-2</v>
      </c>
      <c r="S8" s="87">
        <v>11</v>
      </c>
      <c r="T8" s="88">
        <v>0.23910000000000001</v>
      </c>
      <c r="U8" s="93">
        <v>25</v>
      </c>
      <c r="V8" s="94">
        <v>0.54349999999999998</v>
      </c>
      <c r="W8" s="95">
        <v>10</v>
      </c>
      <c r="X8" s="96">
        <v>0.21740000000000001</v>
      </c>
      <c r="AF8" s="55"/>
      <c r="AG8" s="55"/>
      <c r="AH8" s="56"/>
    </row>
    <row r="9" spans="1:34" ht="20" thickBot="1">
      <c r="A9" s="170" t="s">
        <v>13</v>
      </c>
      <c r="B9" s="170"/>
      <c r="D9" s="174" t="s">
        <v>104</v>
      </c>
      <c r="E9" s="174"/>
      <c r="F9" s="86">
        <v>17</v>
      </c>
      <c r="G9" s="97">
        <v>35</v>
      </c>
      <c r="H9" s="98">
        <v>0.67310000000000003</v>
      </c>
      <c r="I9" s="99">
        <v>12</v>
      </c>
      <c r="J9" s="100">
        <v>0.23080000000000001</v>
      </c>
      <c r="K9" s="101">
        <v>5</v>
      </c>
      <c r="L9" s="102">
        <v>9.6199999999999994E-2</v>
      </c>
      <c r="M9" s="97">
        <v>40</v>
      </c>
      <c r="N9" s="98">
        <v>0.76919999999999999</v>
      </c>
      <c r="O9" s="103">
        <v>11</v>
      </c>
      <c r="P9" s="104">
        <v>0.21149999999999999</v>
      </c>
      <c r="Q9" s="105">
        <v>1</v>
      </c>
      <c r="R9" s="106">
        <v>1.9199999999999998E-2</v>
      </c>
      <c r="S9" s="97">
        <v>15</v>
      </c>
      <c r="T9" s="98">
        <v>0.28849999999999998</v>
      </c>
      <c r="U9" s="103">
        <v>19</v>
      </c>
      <c r="V9" s="104">
        <v>0.3654</v>
      </c>
      <c r="W9" s="105">
        <v>18</v>
      </c>
      <c r="X9" s="106">
        <v>0.34620000000000001</v>
      </c>
    </row>
    <row r="10" spans="1:34" ht="15" thickTop="1">
      <c r="A10" t="s">
        <v>126</v>
      </c>
      <c r="B10" s="57"/>
      <c r="D10" t="s">
        <v>83</v>
      </c>
      <c r="E10" s="29"/>
      <c r="F10" s="86">
        <v>18</v>
      </c>
      <c r="G10" s="97">
        <v>34</v>
      </c>
      <c r="H10" s="98">
        <v>0.62960000000000005</v>
      </c>
      <c r="I10" s="99">
        <v>15</v>
      </c>
      <c r="J10" s="100">
        <v>0.27779999999999999</v>
      </c>
      <c r="K10" s="101">
        <v>5</v>
      </c>
      <c r="L10" s="102">
        <v>9.2600000000000002E-2</v>
      </c>
      <c r="M10" s="97">
        <v>37</v>
      </c>
      <c r="N10" s="98">
        <v>0.69810000000000005</v>
      </c>
      <c r="O10" s="103">
        <v>12</v>
      </c>
      <c r="P10" s="104">
        <v>0.22639999999999999</v>
      </c>
      <c r="Q10" s="105">
        <v>4</v>
      </c>
      <c r="R10" s="106">
        <v>7.5499999999999998E-2</v>
      </c>
      <c r="S10" s="97">
        <v>11</v>
      </c>
      <c r="T10" s="98">
        <v>0.20369999999999999</v>
      </c>
      <c r="U10" s="103">
        <v>23</v>
      </c>
      <c r="V10" s="104">
        <v>0.4259</v>
      </c>
      <c r="W10" s="105">
        <v>20</v>
      </c>
      <c r="X10" s="106">
        <v>0.37040000000000001</v>
      </c>
    </row>
    <row r="11" spans="1:34">
      <c r="A11" t="s">
        <v>17</v>
      </c>
      <c r="B11" s="58"/>
      <c r="D11" t="s">
        <v>84</v>
      </c>
      <c r="E11" s="29"/>
      <c r="F11" s="86">
        <v>19</v>
      </c>
      <c r="G11" s="97">
        <v>33</v>
      </c>
      <c r="H11" s="98">
        <v>0.61109999999999998</v>
      </c>
      <c r="I11" s="99">
        <v>14</v>
      </c>
      <c r="J11" s="100">
        <v>0.25929999999999997</v>
      </c>
      <c r="K11" s="101">
        <v>7</v>
      </c>
      <c r="L11" s="102">
        <v>0.12959999999999999</v>
      </c>
      <c r="M11" s="97">
        <v>42</v>
      </c>
      <c r="N11" s="98">
        <v>0.77780000000000005</v>
      </c>
      <c r="O11" s="103">
        <v>11</v>
      </c>
      <c r="P11" s="104">
        <v>0.20369999999999999</v>
      </c>
      <c r="Q11" s="105">
        <v>1</v>
      </c>
      <c r="R11" s="106">
        <v>1.8499999999999999E-2</v>
      </c>
      <c r="S11" s="97">
        <v>10</v>
      </c>
      <c r="T11" s="98">
        <v>0.1852</v>
      </c>
      <c r="U11" s="103">
        <v>22</v>
      </c>
      <c r="V11" s="104">
        <v>0.40739999999999998</v>
      </c>
      <c r="W11" s="105">
        <v>22</v>
      </c>
      <c r="X11" s="106">
        <v>0.1074</v>
      </c>
    </row>
    <row r="12" spans="1:34">
      <c r="A12" t="s">
        <v>18</v>
      </c>
      <c r="B12" s="58"/>
      <c r="D12" t="s">
        <v>85</v>
      </c>
      <c r="E12" s="29"/>
      <c r="F12" s="86">
        <v>20</v>
      </c>
      <c r="G12" s="97">
        <v>35</v>
      </c>
      <c r="H12" s="98">
        <v>0.5645</v>
      </c>
      <c r="I12" s="99">
        <v>19</v>
      </c>
      <c r="J12" s="100">
        <v>0.30649999999999999</v>
      </c>
      <c r="K12" s="101">
        <v>8</v>
      </c>
      <c r="L12" s="102">
        <v>0.129</v>
      </c>
      <c r="M12" s="97">
        <v>33</v>
      </c>
      <c r="N12" s="98">
        <v>0.54100000000000004</v>
      </c>
      <c r="O12" s="103">
        <v>21</v>
      </c>
      <c r="P12" s="104">
        <v>0.34429999999999999</v>
      </c>
      <c r="Q12" s="105">
        <v>7</v>
      </c>
      <c r="R12" s="106">
        <v>0.1148</v>
      </c>
      <c r="S12" s="97">
        <v>4</v>
      </c>
      <c r="T12" s="98">
        <v>6.4500000000000002E-2</v>
      </c>
      <c r="U12" s="103">
        <v>15</v>
      </c>
      <c r="V12" s="104">
        <v>0.2419</v>
      </c>
      <c r="W12" s="105">
        <v>43</v>
      </c>
      <c r="X12" s="106">
        <v>0.69350000000000001</v>
      </c>
    </row>
    <row r="13" spans="1:34">
      <c r="A13" t="s">
        <v>19</v>
      </c>
      <c r="B13" s="58"/>
      <c r="D13" t="s">
        <v>106</v>
      </c>
      <c r="E13" s="29"/>
      <c r="F13" s="86">
        <v>21</v>
      </c>
      <c r="G13" s="97">
        <v>25</v>
      </c>
      <c r="H13" s="98">
        <v>0.4098</v>
      </c>
      <c r="I13" s="99">
        <v>19</v>
      </c>
      <c r="J13" s="100">
        <v>0.3115</v>
      </c>
      <c r="K13" s="101">
        <v>17</v>
      </c>
      <c r="L13" s="102">
        <v>0.2787</v>
      </c>
      <c r="M13" s="97">
        <v>28</v>
      </c>
      <c r="N13" s="98">
        <v>0.45900000000000002</v>
      </c>
      <c r="O13" s="103">
        <v>23</v>
      </c>
      <c r="P13" s="104">
        <v>0.377</v>
      </c>
      <c r="Q13" s="105">
        <v>10</v>
      </c>
      <c r="R13" s="106">
        <v>0.16389999999999999</v>
      </c>
      <c r="S13" s="97">
        <v>3</v>
      </c>
      <c r="T13" s="98">
        <v>4.8399999999999999E-2</v>
      </c>
      <c r="U13" s="103">
        <v>22</v>
      </c>
      <c r="V13" s="104">
        <v>0.3548</v>
      </c>
      <c r="W13" s="105">
        <v>37</v>
      </c>
      <c r="X13" s="106">
        <v>0.5968</v>
      </c>
    </row>
    <row r="14" spans="1:34">
      <c r="A14" t="s">
        <v>20</v>
      </c>
      <c r="B14" s="58"/>
      <c r="D14" t="s">
        <v>87</v>
      </c>
      <c r="E14" s="29"/>
      <c r="F14" s="86">
        <v>22</v>
      </c>
      <c r="G14" s="97">
        <v>20</v>
      </c>
      <c r="H14" s="98">
        <v>0.35089999999999999</v>
      </c>
      <c r="I14" s="99">
        <v>23</v>
      </c>
      <c r="J14" s="100">
        <v>0.40350000000000003</v>
      </c>
      <c r="K14" s="101">
        <v>14</v>
      </c>
      <c r="L14" s="102">
        <v>0.24560000000000001</v>
      </c>
      <c r="M14" s="97">
        <v>23</v>
      </c>
      <c r="N14" s="98">
        <v>0.40350000000000003</v>
      </c>
      <c r="O14" s="103">
        <v>24</v>
      </c>
      <c r="P14" s="104">
        <v>0.42109999999999997</v>
      </c>
      <c r="Q14" s="105">
        <v>10</v>
      </c>
      <c r="R14" s="106">
        <v>0.1754</v>
      </c>
      <c r="S14" s="97">
        <v>2</v>
      </c>
      <c r="T14" s="98">
        <v>3.5099999999999999E-2</v>
      </c>
      <c r="U14" s="103">
        <v>22</v>
      </c>
      <c r="V14" s="104">
        <v>0.38600000000000001</v>
      </c>
      <c r="W14" s="105">
        <v>33</v>
      </c>
      <c r="X14" s="106">
        <v>0.57889999999999997</v>
      </c>
    </row>
    <row r="15" spans="1:34">
      <c r="A15" t="s">
        <v>21</v>
      </c>
      <c r="B15" s="58"/>
      <c r="F15" s="86">
        <v>23</v>
      </c>
      <c r="G15" s="97">
        <v>10</v>
      </c>
      <c r="H15" s="98">
        <v>0.18870000000000001</v>
      </c>
      <c r="I15" s="99">
        <v>21</v>
      </c>
      <c r="J15" s="100">
        <v>0.3962</v>
      </c>
      <c r="K15" s="101">
        <v>22</v>
      </c>
      <c r="L15" s="102">
        <v>0.41510000000000002</v>
      </c>
      <c r="M15" s="97">
        <v>17</v>
      </c>
      <c r="N15" s="98">
        <v>0.32690000000000002</v>
      </c>
      <c r="O15" s="103">
        <v>24</v>
      </c>
      <c r="P15" s="104">
        <v>0.46150000000000002</v>
      </c>
      <c r="Q15" s="105">
        <v>11</v>
      </c>
      <c r="R15" s="106">
        <v>0.21149999999999999</v>
      </c>
      <c r="S15" s="97">
        <v>0</v>
      </c>
      <c r="T15" s="98">
        <v>0</v>
      </c>
      <c r="U15" s="103">
        <v>8</v>
      </c>
      <c r="V15" s="104">
        <v>0.15090000000000001</v>
      </c>
      <c r="W15" s="105">
        <v>45</v>
      </c>
      <c r="X15" s="106">
        <v>0.84909999999999997</v>
      </c>
    </row>
    <row r="16" spans="1:34" ht="20" thickBot="1">
      <c r="A16" t="s">
        <v>22</v>
      </c>
      <c r="B16" s="58"/>
      <c r="D16" s="170" t="s">
        <v>116</v>
      </c>
      <c r="E16" s="170"/>
      <c r="F16" s="86">
        <v>24</v>
      </c>
      <c r="G16" s="97">
        <v>12</v>
      </c>
      <c r="H16" s="98">
        <v>0.22220000000000001</v>
      </c>
      <c r="I16" s="99">
        <v>20</v>
      </c>
      <c r="J16" s="100">
        <v>0.37040000000000001</v>
      </c>
      <c r="K16" s="101">
        <v>22</v>
      </c>
      <c r="L16" s="102">
        <v>0.40739999999999998</v>
      </c>
      <c r="M16" s="97">
        <v>14</v>
      </c>
      <c r="N16" s="98">
        <v>0.25929999999999997</v>
      </c>
      <c r="O16" s="103">
        <v>27</v>
      </c>
      <c r="P16" s="104">
        <v>0.5</v>
      </c>
      <c r="Q16" s="105">
        <v>13</v>
      </c>
      <c r="R16" s="106">
        <v>0.2407</v>
      </c>
      <c r="S16" s="97">
        <v>1</v>
      </c>
      <c r="T16" s="98">
        <v>1.8499999999999999E-2</v>
      </c>
      <c r="U16" s="103">
        <v>12</v>
      </c>
      <c r="V16" s="104">
        <v>0.22220000000000001</v>
      </c>
      <c r="W16" s="105">
        <v>41</v>
      </c>
      <c r="X16" s="107">
        <v>0.75930000000000009</v>
      </c>
    </row>
    <row r="17" spans="1:24" ht="15" thickTop="1">
      <c r="A17" t="s">
        <v>24</v>
      </c>
      <c r="B17" s="58"/>
      <c r="D17" t="s">
        <v>111</v>
      </c>
      <c r="E17" s="59"/>
      <c r="F17" s="86">
        <v>25</v>
      </c>
      <c r="G17" s="97">
        <v>9</v>
      </c>
      <c r="H17" s="98">
        <v>0.1552</v>
      </c>
      <c r="I17" s="99">
        <v>21</v>
      </c>
      <c r="J17" s="100">
        <v>0.36209999999999998</v>
      </c>
      <c r="K17" s="101">
        <v>28</v>
      </c>
      <c r="L17" s="102">
        <v>0.48280000000000001</v>
      </c>
      <c r="M17" s="97">
        <v>15</v>
      </c>
      <c r="N17" s="98">
        <v>0.2586</v>
      </c>
      <c r="O17" s="103">
        <v>22</v>
      </c>
      <c r="P17" s="104">
        <v>0.37930000000000003</v>
      </c>
      <c r="Q17" s="105">
        <v>21</v>
      </c>
      <c r="R17" s="106">
        <v>0.36209999999999998</v>
      </c>
      <c r="S17" s="97">
        <v>0</v>
      </c>
      <c r="T17" s="98">
        <v>0</v>
      </c>
      <c r="U17" s="103">
        <v>12</v>
      </c>
      <c r="V17" s="104">
        <v>0.2069</v>
      </c>
      <c r="W17" s="105">
        <v>46.49</v>
      </c>
      <c r="X17" s="106">
        <v>0.79310000000000003</v>
      </c>
    </row>
    <row r="18" spans="1:24">
      <c r="A18" t="s">
        <v>23</v>
      </c>
      <c r="B18" s="58"/>
      <c r="D18" s="51" t="s">
        <v>60</v>
      </c>
      <c r="E18" s="70" t="str">
        <f>IF(ISBLANK(E17),"s/o",IF(E3=16,(E17-'Listes et normes'!E19)/'Listes et normes'!F19,IF(E3=17,(E17-'Listes et normes'!E20)/'Listes et normes'!F20,IF(E3=18,(E17-'Listes et normes'!E21)/'Listes et normes'!F21,IF(E3=19,(E17-'Listes et normes'!E22)/'Listes et normes'!F22,IF(E3=20,(E17-'Listes et normes'!E23)/'Listes et normes'!F23,IF(E3=21,(E17-'Listes et normes'!E24)/'Listes et normes'!F24,IF(E3=22,(E17-'Listes et normes'!E25)/'Listes et normes'!F25,IF(E3=23,(E17-'Listes et normes'!E26)/'Listes et normes'!F26,IF(E3=24,(E17-'Listes et normes'!E27)/'Listes et normes'!F27,IF(E3=25,(E17-'Listes et normes'!E25)/'Listes et normes'!F28,IF(E3=26,(E17-'Listes et normes'!E29)/'Listes et normes'!F29,IF(E3=27,(E17-'Listes et normes'!E30)/'Listes et normes'!F30,IF(E3=28,(E17-'Listes et normes'!E31)/'Listes et normes'!F31,IF(E3=29,(E17-'Listes et normes'!E32)/'Listes et normes'!F32,IF(E3=30,(E17-'Listes et normes'!E33)/'Listes et normes'!F33,"s/o"))))))))))))))))</f>
        <v>s/o</v>
      </c>
      <c r="F18" s="86">
        <v>26</v>
      </c>
      <c r="G18" s="97">
        <v>6</v>
      </c>
      <c r="H18" s="98">
        <v>0.1071</v>
      </c>
      <c r="I18" s="99">
        <v>14</v>
      </c>
      <c r="J18" s="100">
        <v>0.25</v>
      </c>
      <c r="K18" s="101">
        <v>36</v>
      </c>
      <c r="L18" s="102">
        <v>0.64290000000000003</v>
      </c>
      <c r="M18" s="97">
        <v>12</v>
      </c>
      <c r="N18" s="98">
        <v>0.21429999999999999</v>
      </c>
      <c r="O18" s="103">
        <v>24</v>
      </c>
      <c r="P18" s="104">
        <v>0.42859999999999998</v>
      </c>
      <c r="Q18" s="105">
        <v>20</v>
      </c>
      <c r="R18" s="106">
        <v>0.35709999999999997</v>
      </c>
      <c r="S18" s="97">
        <v>0</v>
      </c>
      <c r="T18" s="98">
        <v>0</v>
      </c>
      <c r="U18" s="103">
        <v>8</v>
      </c>
      <c r="V18" s="104">
        <v>0.1404</v>
      </c>
      <c r="W18" s="105">
        <v>49</v>
      </c>
      <c r="X18" s="106">
        <v>0.85960000000000003</v>
      </c>
    </row>
    <row r="19" spans="1:24">
      <c r="A19" t="s">
        <v>97</v>
      </c>
      <c r="B19" s="58"/>
      <c r="F19" s="86">
        <v>27</v>
      </c>
      <c r="G19" s="97">
        <v>6</v>
      </c>
      <c r="H19" s="98">
        <v>0.1017</v>
      </c>
      <c r="I19" s="99">
        <v>26</v>
      </c>
      <c r="J19" s="100">
        <v>0.44069999999999998</v>
      </c>
      <c r="K19" s="101">
        <v>27</v>
      </c>
      <c r="L19" s="102">
        <v>0.45760000000000001</v>
      </c>
      <c r="M19" s="97">
        <v>18</v>
      </c>
      <c r="N19" s="98">
        <v>0.30509999999999998</v>
      </c>
      <c r="O19" s="103">
        <v>18</v>
      </c>
      <c r="P19" s="104">
        <v>0.30509999999999998</v>
      </c>
      <c r="Q19" s="105">
        <v>23</v>
      </c>
      <c r="R19" s="106">
        <v>0.38979999999999998</v>
      </c>
      <c r="S19" s="97">
        <v>0</v>
      </c>
      <c r="T19" s="98">
        <v>0</v>
      </c>
      <c r="U19" s="103">
        <v>9</v>
      </c>
      <c r="V19" s="104">
        <v>0.1525</v>
      </c>
      <c r="W19" s="105">
        <v>50</v>
      </c>
      <c r="X19" s="106">
        <v>0.84750000000000003</v>
      </c>
    </row>
    <row r="20" spans="1:24">
      <c r="A20" t="s">
        <v>98</v>
      </c>
      <c r="B20" s="58"/>
      <c r="D20" t="s">
        <v>107</v>
      </c>
      <c r="E20" s="29"/>
      <c r="F20" s="86">
        <v>28</v>
      </c>
      <c r="G20" s="97">
        <v>2</v>
      </c>
      <c r="H20" s="98">
        <v>3.7699999999999997E-2</v>
      </c>
      <c r="I20" s="99">
        <v>17</v>
      </c>
      <c r="J20" s="100">
        <v>0.32079999999999997</v>
      </c>
      <c r="K20" s="101">
        <v>34</v>
      </c>
      <c r="L20" s="102">
        <v>0.64149999999999996</v>
      </c>
      <c r="M20" s="97">
        <v>7</v>
      </c>
      <c r="N20" s="98">
        <v>0.1321</v>
      </c>
      <c r="O20" s="103">
        <v>23</v>
      </c>
      <c r="P20" s="104">
        <v>0.434</v>
      </c>
      <c r="Q20" s="105">
        <v>23</v>
      </c>
      <c r="R20" s="106">
        <v>0.434</v>
      </c>
      <c r="S20" s="97">
        <v>1</v>
      </c>
      <c r="T20" s="98">
        <v>1.89E-2</v>
      </c>
      <c r="U20" s="103">
        <v>8</v>
      </c>
      <c r="V20" s="104">
        <v>0.15090000000000001</v>
      </c>
      <c r="W20" s="105">
        <v>44</v>
      </c>
      <c r="X20" s="106">
        <v>0.83020000000000005</v>
      </c>
    </row>
    <row r="21" spans="1:24" ht="15" customHeight="1">
      <c r="A21" t="s">
        <v>26</v>
      </c>
      <c r="B21" s="31"/>
      <c r="F21" s="86">
        <v>29</v>
      </c>
      <c r="G21" s="97">
        <v>2</v>
      </c>
      <c r="H21" s="98">
        <v>3.6999999999999998E-2</v>
      </c>
      <c r="I21" s="99">
        <v>9</v>
      </c>
      <c r="J21" s="100">
        <v>0.16669999999999999</v>
      </c>
      <c r="K21" s="101">
        <v>43</v>
      </c>
      <c r="L21" s="102">
        <v>0.79630000000000001</v>
      </c>
      <c r="M21" s="97">
        <v>3</v>
      </c>
      <c r="N21" s="98">
        <v>5.5599999999999997E-2</v>
      </c>
      <c r="O21" s="103">
        <v>18</v>
      </c>
      <c r="P21" s="104">
        <v>0.33329999999999999</v>
      </c>
      <c r="Q21" s="105">
        <v>33</v>
      </c>
      <c r="R21" s="106">
        <v>0.61109999999999998</v>
      </c>
      <c r="S21" s="97">
        <v>0</v>
      </c>
      <c r="T21" s="98">
        <v>0</v>
      </c>
      <c r="U21" s="103">
        <v>7</v>
      </c>
      <c r="V21" s="104">
        <v>0.12959999999999999</v>
      </c>
      <c r="W21" s="105">
        <v>47</v>
      </c>
      <c r="X21" s="106">
        <v>0.87039999999999995</v>
      </c>
    </row>
    <row r="22" spans="1:24">
      <c r="A22" t="s">
        <v>27</v>
      </c>
      <c r="B22" s="31"/>
      <c r="D22" t="s">
        <v>112</v>
      </c>
      <c r="E22" s="59"/>
      <c r="F22" s="86">
        <v>30</v>
      </c>
      <c r="G22" s="108">
        <v>2</v>
      </c>
      <c r="H22" s="109">
        <v>3.7699999999999997E-2</v>
      </c>
      <c r="I22" s="110">
        <v>13</v>
      </c>
      <c r="J22" s="111">
        <v>0.24529999999999999</v>
      </c>
      <c r="K22" s="84">
        <v>38</v>
      </c>
      <c r="L22" s="112">
        <v>0.71699999999999997</v>
      </c>
      <c r="M22" s="108">
        <v>3</v>
      </c>
      <c r="N22" s="109">
        <v>5.6599999999999998E-2</v>
      </c>
      <c r="O22" s="113">
        <v>18</v>
      </c>
      <c r="P22" s="114">
        <v>0.33960000000000001</v>
      </c>
      <c r="Q22" s="115">
        <v>32</v>
      </c>
      <c r="R22" s="116">
        <v>0.6038</v>
      </c>
      <c r="S22" s="108">
        <v>1</v>
      </c>
      <c r="T22" s="109">
        <v>1.89E-2</v>
      </c>
      <c r="U22" s="113">
        <v>7</v>
      </c>
      <c r="V22" s="114">
        <v>0.1321</v>
      </c>
      <c r="W22" s="115">
        <v>45</v>
      </c>
      <c r="X22" s="116">
        <v>0.84909999999999997</v>
      </c>
    </row>
    <row r="23" spans="1:24">
      <c r="A23" t="s">
        <v>99</v>
      </c>
      <c r="B23" s="31"/>
      <c r="D23" t="s">
        <v>113</v>
      </c>
      <c r="E23" s="59"/>
      <c r="F23" s="78"/>
      <c r="G23" s="117"/>
      <c r="H23" s="78"/>
      <c r="I23" s="117"/>
      <c r="J23" s="78"/>
      <c r="K23" s="117"/>
      <c r="L23" s="78"/>
      <c r="M23" s="117"/>
      <c r="N23" s="78"/>
      <c r="O23" s="117"/>
      <c r="P23" s="78"/>
      <c r="Q23" s="117"/>
      <c r="R23" s="78"/>
      <c r="S23" s="117"/>
      <c r="T23" s="78"/>
      <c r="U23" s="117"/>
      <c r="V23" s="78"/>
      <c r="W23" s="117"/>
      <c r="X23" s="78"/>
    </row>
    <row r="24" spans="1:24">
      <c r="A24" t="s">
        <v>29</v>
      </c>
      <c r="B24" s="31"/>
      <c r="D24" t="s">
        <v>114</v>
      </c>
      <c r="E24" s="59"/>
      <c r="F24" s="78"/>
      <c r="G24" s="196" t="s">
        <v>86</v>
      </c>
      <c r="H24" s="197"/>
      <c r="I24" s="197"/>
      <c r="J24" s="197"/>
      <c r="K24" s="197"/>
      <c r="L24" s="197"/>
      <c r="M24" s="175" t="s">
        <v>87</v>
      </c>
      <c r="N24" s="176"/>
      <c r="O24" s="176"/>
      <c r="P24" s="176"/>
      <c r="Q24" s="176"/>
      <c r="R24" s="176"/>
      <c r="S24" s="194" t="s">
        <v>88</v>
      </c>
      <c r="T24" s="195"/>
      <c r="U24" s="195"/>
      <c r="V24" s="195"/>
      <c r="W24" s="195"/>
      <c r="X24" s="195"/>
    </row>
    <row r="25" spans="1:24">
      <c r="A25" t="s">
        <v>100</v>
      </c>
      <c r="B25" s="31"/>
      <c r="D25" t="s">
        <v>110</v>
      </c>
      <c r="E25" s="221" t="str">
        <f>IF(AND(ISBLANK(E22),ISBLANK(E23),ISBLANK(E24)),"s/o",IF(OR(ISBLANK(E22),ISBLANK(E23),ISBLANK(E24)),"remplir les 3 cases!",SUM(E22:E24)/3))</f>
        <v>s/o</v>
      </c>
      <c r="F25" s="78"/>
      <c r="G25" s="177" t="s">
        <v>80</v>
      </c>
      <c r="H25" s="178"/>
      <c r="I25" s="179" t="s">
        <v>81</v>
      </c>
      <c r="J25" s="180"/>
      <c r="K25" s="178" t="s">
        <v>82</v>
      </c>
      <c r="L25" s="181"/>
      <c r="M25" s="177" t="s">
        <v>80</v>
      </c>
      <c r="N25" s="178"/>
      <c r="O25" s="179" t="s">
        <v>81</v>
      </c>
      <c r="P25" s="180"/>
      <c r="Q25" s="178" t="s">
        <v>82</v>
      </c>
      <c r="R25" s="181"/>
      <c r="S25" s="177" t="s">
        <v>80</v>
      </c>
      <c r="T25" s="178"/>
      <c r="U25" s="179" t="s">
        <v>81</v>
      </c>
      <c r="V25" s="180"/>
      <c r="W25" s="178" t="s">
        <v>82</v>
      </c>
      <c r="X25" s="181"/>
    </row>
    <row r="26" spans="1:24" ht="15" customHeight="1">
      <c r="A26" t="s">
        <v>30</v>
      </c>
      <c r="B26" s="31"/>
      <c r="D26" s="51" t="s">
        <v>60</v>
      </c>
      <c r="E26" s="70" t="str">
        <f>IF(E25="s/o","s/o",IF(E3=16,(E25-'Listes et normes'!H19)/'Listes et normes'!I19,IF(E3=17,(E25-'Listes et normes'!H20)/'Listes et normes'!I20,IF(E3=18,(E25-'Listes et normes'!H21)/'Listes et normes'!I21,IF(E3=19,(E25-'Listes et normes'!H22)/'Listes et normes'!I22,IF(E3=20,(E25-'Listes et normes'!H23)/'Listes et normes'!I23,IF(E3=21,(E25-'Listes et normes'!H24)/'Listes et normes'!I24,IF(E3=22,(E25-'Listes et normes'!H25)/'Listes et normes'!I25,IF(E3=23,(E25-'Listes et normes'!H26)/'Listes et normes'!I26,IF(E3=24,(E25-'Listes et normes'!H27)/'Listes et normes'!I27,IF(E3=25,(E25-'Listes et normes'!H28)/'Listes et normes'!I28,IF(E3=26,(E25-'Listes et normes'!H29)/'Listes et normes'!I29,IF(E3=27,(E25-'Listes et normes'!H30)/'Listes et normes'!I30,IF(E3=28,(E25-'Listes et normes'!H31)/'Listes et normes'!I31,IF(E3=29,(E25-'Listes et normes'!H32)/'Listes et normes'!I32,IF(E3=30,(E25-'Listes et normes'!H33)/'Listes et normes'!I33,"s/o"))))))))))))))))</f>
        <v>s/o</v>
      </c>
      <c r="F26" s="79" t="s">
        <v>73</v>
      </c>
      <c r="G26" s="80" t="s">
        <v>54</v>
      </c>
      <c r="H26" s="81" t="s">
        <v>52</v>
      </c>
      <c r="I26" s="82" t="s">
        <v>54</v>
      </c>
      <c r="J26" s="83" t="s">
        <v>52</v>
      </c>
      <c r="K26" s="84" t="s">
        <v>54</v>
      </c>
      <c r="L26" s="85" t="s">
        <v>52</v>
      </c>
      <c r="M26" s="80" t="s">
        <v>54</v>
      </c>
      <c r="N26" s="81" t="s">
        <v>52</v>
      </c>
      <c r="O26" s="82" t="s">
        <v>54</v>
      </c>
      <c r="P26" s="83" t="s">
        <v>52</v>
      </c>
      <c r="Q26" s="84" t="s">
        <v>54</v>
      </c>
      <c r="R26" s="85" t="s">
        <v>52</v>
      </c>
      <c r="S26" s="80" t="s">
        <v>54</v>
      </c>
      <c r="T26" s="81" t="s">
        <v>52</v>
      </c>
      <c r="U26" s="82" t="s">
        <v>54</v>
      </c>
      <c r="V26" s="83" t="s">
        <v>52</v>
      </c>
      <c r="W26" s="84" t="s">
        <v>54</v>
      </c>
      <c r="X26" s="85" t="s">
        <v>52</v>
      </c>
    </row>
    <row r="27" spans="1:24">
      <c r="A27" t="s">
        <v>31</v>
      </c>
      <c r="B27" s="31"/>
      <c r="F27" s="86">
        <v>16</v>
      </c>
      <c r="G27" s="87">
        <v>1</v>
      </c>
      <c r="H27" s="88">
        <v>2.1700000000000001E-2</v>
      </c>
      <c r="I27" s="89">
        <v>8</v>
      </c>
      <c r="J27" s="90">
        <v>0.1739</v>
      </c>
      <c r="K27" s="91">
        <v>37</v>
      </c>
      <c r="L27" s="92">
        <v>0.80430000000000001</v>
      </c>
      <c r="M27" s="87">
        <v>14</v>
      </c>
      <c r="N27" s="88">
        <v>0.30430000000000001</v>
      </c>
      <c r="O27" s="89">
        <v>19</v>
      </c>
      <c r="P27" s="90">
        <v>0.41299999999999998</v>
      </c>
      <c r="Q27" s="91">
        <v>13</v>
      </c>
      <c r="R27" s="92">
        <v>0.28260000000000002</v>
      </c>
      <c r="S27" s="87">
        <v>30</v>
      </c>
      <c r="T27" s="88">
        <v>0.61219999999999997</v>
      </c>
      <c r="U27" s="89">
        <v>18</v>
      </c>
      <c r="V27" s="90">
        <v>0.36730000000000002</v>
      </c>
      <c r="W27" s="91">
        <v>1</v>
      </c>
      <c r="X27" s="92">
        <v>2.0400000000000001E-2</v>
      </c>
    </row>
    <row r="28" spans="1:24" ht="20" thickBot="1">
      <c r="A28" t="s">
        <v>101</v>
      </c>
      <c r="B28" s="31"/>
      <c r="D28" s="170" t="s">
        <v>94</v>
      </c>
      <c r="E28" s="170"/>
      <c r="F28" s="86">
        <v>17</v>
      </c>
      <c r="G28" s="97">
        <v>1</v>
      </c>
      <c r="H28" s="98">
        <v>1.9199999999999998E-2</v>
      </c>
      <c r="I28" s="99">
        <v>8</v>
      </c>
      <c r="J28" s="100">
        <v>0.15379999999999999</v>
      </c>
      <c r="K28" s="101">
        <v>43</v>
      </c>
      <c r="L28" s="102">
        <v>0.82689999999999997</v>
      </c>
      <c r="M28" s="97">
        <v>11</v>
      </c>
      <c r="N28" s="98">
        <v>0.21149999999999999</v>
      </c>
      <c r="O28" s="99">
        <v>18</v>
      </c>
      <c r="P28" s="100">
        <v>0.34620000000000001</v>
      </c>
      <c r="Q28" s="101">
        <v>23</v>
      </c>
      <c r="R28" s="102">
        <v>0.44230000000000003</v>
      </c>
      <c r="S28" s="97">
        <v>22</v>
      </c>
      <c r="T28" s="98">
        <v>0.44900000000000001</v>
      </c>
      <c r="U28" s="99">
        <v>16</v>
      </c>
      <c r="V28" s="100">
        <v>0.32650000000000001</v>
      </c>
      <c r="W28" s="101">
        <v>11</v>
      </c>
      <c r="X28" s="102">
        <v>0.22439999999999999</v>
      </c>
    </row>
    <row r="29" spans="1:24" ht="15" thickTop="1">
      <c r="A29" t="s">
        <v>102</v>
      </c>
      <c r="B29" s="31"/>
      <c r="D29" t="s">
        <v>108</v>
      </c>
      <c r="E29" s="59"/>
      <c r="F29" s="86">
        <v>18</v>
      </c>
      <c r="G29" s="97">
        <v>0</v>
      </c>
      <c r="H29" s="98">
        <v>0</v>
      </c>
      <c r="I29" s="99">
        <v>9</v>
      </c>
      <c r="J29" s="100">
        <v>0.16669999999999999</v>
      </c>
      <c r="K29" s="101">
        <v>45</v>
      </c>
      <c r="L29" s="102">
        <v>0.83330000000000004</v>
      </c>
      <c r="M29" s="97">
        <v>14</v>
      </c>
      <c r="N29" s="98">
        <v>0.25929999999999997</v>
      </c>
      <c r="O29" s="99">
        <v>12</v>
      </c>
      <c r="P29" s="100">
        <v>0.22220000000000001</v>
      </c>
      <c r="Q29" s="101">
        <v>28</v>
      </c>
      <c r="R29" s="102">
        <v>0.51849999999999996</v>
      </c>
      <c r="S29" s="97">
        <v>18</v>
      </c>
      <c r="T29" s="98">
        <v>0.33329999999999999</v>
      </c>
      <c r="U29" s="99">
        <v>21</v>
      </c>
      <c r="V29" s="100">
        <v>0.38879999999999998</v>
      </c>
      <c r="W29" s="101">
        <v>15</v>
      </c>
      <c r="X29" s="102">
        <v>0.2777</v>
      </c>
    </row>
    <row r="30" spans="1:24">
      <c r="A30" t="s">
        <v>103</v>
      </c>
      <c r="B30" s="31"/>
      <c r="D30" t="s">
        <v>109</v>
      </c>
      <c r="E30" s="59"/>
      <c r="F30" s="86">
        <v>19</v>
      </c>
      <c r="G30" s="97">
        <v>2</v>
      </c>
      <c r="H30" s="98">
        <v>3.6999999999999998E-2</v>
      </c>
      <c r="I30" s="99">
        <v>8</v>
      </c>
      <c r="J30" s="100">
        <v>0.14810000000000001</v>
      </c>
      <c r="K30" s="101">
        <v>44</v>
      </c>
      <c r="L30" s="102">
        <v>0.81479999999999997</v>
      </c>
      <c r="M30" s="97">
        <v>9</v>
      </c>
      <c r="N30" s="98">
        <v>0.16669999999999999</v>
      </c>
      <c r="O30" s="99">
        <v>14</v>
      </c>
      <c r="P30" s="100">
        <v>0.25929999999999997</v>
      </c>
      <c r="Q30" s="101">
        <v>31</v>
      </c>
      <c r="R30" s="102">
        <v>0.57410000000000005</v>
      </c>
      <c r="S30" s="97">
        <v>13</v>
      </c>
      <c r="T30" s="98">
        <v>0.26529999999999998</v>
      </c>
      <c r="U30" s="99">
        <v>18</v>
      </c>
      <c r="V30" s="100">
        <v>0.36730000000000002</v>
      </c>
      <c r="W30" s="101">
        <v>18</v>
      </c>
      <c r="X30" s="102">
        <v>0.36730000000000002</v>
      </c>
    </row>
    <row r="31" spans="1:24">
      <c r="A31" s="61" t="s">
        <v>48</v>
      </c>
      <c r="B31" s="43" t="str">
        <f>IF(AND(ISBLANK(B10),ISBLANK(B11),ISBLANK(B12),ISBLANK(B13),ISBLANK(B14),ISBLANK(B15),ISBLANK(B16),ISBLANK(B17),ISBLANK(B18),ISBLANK(B19),ISBLANK(B20),ISBLANK(B21),ISBLANK(B22),ISBLANK(B23),ISBLANK(B24),ISBLANK(B25),ISBLANK(B26),ISBLANK(B27),ISBLANK(B28),ISBLANK(B29),ISBLANK(B30)),"s/o",SUM(B10:B30))</f>
        <v>s/o</v>
      </c>
      <c r="F31" s="86">
        <v>20</v>
      </c>
      <c r="G31" s="97">
        <v>0</v>
      </c>
      <c r="H31" s="98">
        <v>0</v>
      </c>
      <c r="I31" s="99">
        <v>9</v>
      </c>
      <c r="J31" s="100">
        <v>0.1452</v>
      </c>
      <c r="K31" s="101">
        <v>53</v>
      </c>
      <c r="L31" s="102">
        <v>0.8548</v>
      </c>
      <c r="M31" s="97">
        <v>5</v>
      </c>
      <c r="N31" s="98">
        <v>8.2000000000000003E-2</v>
      </c>
      <c r="O31" s="99">
        <v>15</v>
      </c>
      <c r="P31" s="100">
        <v>0.24590000000000001</v>
      </c>
      <c r="Q31" s="101">
        <v>41</v>
      </c>
      <c r="R31" s="102">
        <v>0.67210000000000003</v>
      </c>
      <c r="S31" s="97">
        <v>15</v>
      </c>
      <c r="T31" s="98">
        <v>0.23810000000000001</v>
      </c>
      <c r="U31" s="99">
        <v>20</v>
      </c>
      <c r="V31" s="100">
        <v>0.31709999999999999</v>
      </c>
      <c r="W31" s="101">
        <v>28</v>
      </c>
      <c r="X31" s="102">
        <v>0.44440000000000002</v>
      </c>
    </row>
    <row r="32" spans="1:24">
      <c r="A32" s="51" t="s">
        <v>60</v>
      </c>
      <c r="B32" s="70" t="str">
        <f>IF(B31="s/o","s/o",IF(E3=16,(B31-'Listes et normes'!C19)/'Listes et normes'!D19,IF(E3=17,(B31-'Listes et normes'!C20)/'Listes et normes'!D20,IF(E3=18,(B31-'Listes et normes'!C21)/'Listes et normes'!D21,IF(E3=19,(B31-'Listes et normes'!C22)/'Listes et normes'!D22,IF(E3=20,(B31-'Listes et normes'!C23)/'Listes et normes'!D23,IF(E3=21,(B31-'Listes et normes'!C24)/'Listes et normes'!D24,IF(E3=22,(B31-'Listes et normes'!C25)/'Listes et normes'!D25,IF(E3=23,(B31-'Listes et normes'!C26)/'Listes et normes'!D26,IF(E3=24,(B31-'Listes et normes'!C27)/'Listes et normes'!D27,IF(E3=25,(B31-'Listes et normes'!C28)/'Listes et normes'!D28,IF(E3=26,(B31-'Listes et normes'!C29)/'Listes et normes'!D29,IF(E3=27,(B31-'Listes et normes'!C30)/'Listes et normes'!D30,IF(E3=28,(B31-'Listes et normes'!C31)/'Listes et normes'!D31,IF(E3=29,(B31-'Listes et normes'!C32)/'Listes et normes'!D32,IF(E3=30,(B31-'Listes et normes'!C33)/'Listes et normes'!D33,"s/o"))))))))))))))))</f>
        <v>s/o</v>
      </c>
      <c r="D32" s="51" t="s">
        <v>60</v>
      </c>
      <c r="E32" s="70" t="str">
        <f>IF(E29="","s/o",IF(E3=16,"sans objet*",IF(E3=17,(E29-'Listes et normes'!L20)/'Listes et normes'!M20,IF(E3=18,(E29-'Listes et normes'!L21)/'Listes et normes'!M21,IF(E3=19,(E29-'Listes et normes'!L22)/'Listes et normes'!M22,IF(E3=20,(E29-'Listes et normes'!L23)/'Listes et normes'!M23,IF(E3=21,(E29-'Listes et normes'!L24)/'Listes et normes'!M24,IF(E3=22,(E29-'Listes et normes'!L25)/'Listes et normes'!M25,IF(E3=23,(E29-'Listes et normes'!L26)/'Listes et normes'!M26,IF(E3=24,(E29-'Listes et normes'!L27)/'Listes et normes'!M27,IF(E3=25,(E29-'Listes et normes'!L28)/'Listes et normes'!M28,IF(E3=26,(E29-'Listes et normes'!L29)/'Listes et normes'!M29,IF(E3=27,(E29-'Listes et normes'!L30)/'Listes et normes'!M30,IF(E3=28,(E29-'Listes et normes'!L31)/'Listes et normes'!M31,IF(E3=29,(E29-'Listes et normes'!L32)/'Listes et normes'!M32,IF(E3=30,(E29-'Listes et normes'!L33)/'Listes et normes'!M33,"s/o"))))))))))))))))</f>
        <v>s/o</v>
      </c>
      <c r="F32" s="86">
        <v>21</v>
      </c>
      <c r="G32" s="97">
        <v>0</v>
      </c>
      <c r="H32" s="98">
        <v>0</v>
      </c>
      <c r="I32" s="99">
        <v>5</v>
      </c>
      <c r="J32" s="100">
        <v>8.0600000000000005E-2</v>
      </c>
      <c r="K32" s="101">
        <v>57</v>
      </c>
      <c r="L32" s="102">
        <v>0.9194</v>
      </c>
      <c r="M32" s="97">
        <v>3</v>
      </c>
      <c r="N32" s="98">
        <v>4.8399999999999999E-2</v>
      </c>
      <c r="O32" s="99">
        <v>12</v>
      </c>
      <c r="P32" s="100">
        <v>0.19350000000000001</v>
      </c>
      <c r="Q32" s="101">
        <v>47</v>
      </c>
      <c r="R32" s="102">
        <v>0.7581</v>
      </c>
      <c r="S32" s="97">
        <v>6</v>
      </c>
      <c r="T32" s="98">
        <v>9.8400000000000001E-2</v>
      </c>
      <c r="U32" s="99">
        <v>19</v>
      </c>
      <c r="V32" s="100">
        <v>0.3725</v>
      </c>
      <c r="W32" s="101">
        <v>36</v>
      </c>
      <c r="X32" s="102">
        <v>0.70579999999999998</v>
      </c>
    </row>
    <row r="33" spans="1:24" ht="15" customHeight="1">
      <c r="F33" s="86">
        <v>22</v>
      </c>
      <c r="G33" s="97">
        <v>0</v>
      </c>
      <c r="H33" s="98">
        <v>0</v>
      </c>
      <c r="I33" s="99">
        <v>5</v>
      </c>
      <c r="J33" s="100">
        <v>8.77E-2</v>
      </c>
      <c r="K33" s="101">
        <v>52</v>
      </c>
      <c r="L33" s="102">
        <v>0.9123</v>
      </c>
      <c r="M33" s="97">
        <v>0</v>
      </c>
      <c r="N33" s="98">
        <v>0</v>
      </c>
      <c r="O33" s="99">
        <v>10</v>
      </c>
      <c r="P33" s="100">
        <v>0.1754</v>
      </c>
      <c r="Q33" s="101">
        <v>47</v>
      </c>
      <c r="R33" s="102">
        <v>0.8246</v>
      </c>
      <c r="S33" s="97">
        <v>3</v>
      </c>
      <c r="T33" s="98">
        <v>5.3600000000000002E-2</v>
      </c>
      <c r="U33" s="99">
        <v>11</v>
      </c>
      <c r="V33" s="100">
        <v>0.19639999999999999</v>
      </c>
      <c r="W33" s="101">
        <v>42</v>
      </c>
      <c r="X33" s="102">
        <v>0.75</v>
      </c>
    </row>
    <row r="34" spans="1:24">
      <c r="F34" s="86">
        <v>23</v>
      </c>
      <c r="G34" s="97">
        <v>0</v>
      </c>
      <c r="H34" s="98">
        <v>0</v>
      </c>
      <c r="I34" s="99">
        <v>2</v>
      </c>
      <c r="J34" s="100">
        <v>3.7699999999999997E-2</v>
      </c>
      <c r="K34" s="101">
        <v>51</v>
      </c>
      <c r="L34" s="102">
        <v>0.96230000000000004</v>
      </c>
      <c r="M34" s="97">
        <v>1</v>
      </c>
      <c r="N34" s="98">
        <v>1.89E-2</v>
      </c>
      <c r="O34" s="99">
        <v>9</v>
      </c>
      <c r="P34" s="100">
        <v>0.16980000000000001</v>
      </c>
      <c r="Q34" s="101">
        <v>43</v>
      </c>
      <c r="R34" s="102">
        <v>0.81130000000000002</v>
      </c>
      <c r="S34" s="97">
        <v>1</v>
      </c>
      <c r="T34" s="98">
        <v>1.8499999999999999E-2</v>
      </c>
      <c r="U34" s="99">
        <v>8</v>
      </c>
      <c r="V34" s="100">
        <v>0.14810000000000001</v>
      </c>
      <c r="W34" s="101">
        <v>45</v>
      </c>
      <c r="X34" s="102">
        <v>0.83330000000000004</v>
      </c>
    </row>
    <row r="35" spans="1:24">
      <c r="F35" s="86">
        <v>24</v>
      </c>
      <c r="G35" s="97">
        <v>0</v>
      </c>
      <c r="H35" s="98">
        <v>0</v>
      </c>
      <c r="I35" s="99">
        <v>2</v>
      </c>
      <c r="J35" s="100">
        <v>3.6999999999999998E-2</v>
      </c>
      <c r="K35" s="101">
        <v>52</v>
      </c>
      <c r="L35" s="102">
        <v>0.96299999999999997</v>
      </c>
      <c r="M35" s="97">
        <v>0</v>
      </c>
      <c r="N35" s="98">
        <v>0</v>
      </c>
      <c r="O35" s="99">
        <v>7</v>
      </c>
      <c r="P35" s="100">
        <v>0.12959999999999999</v>
      </c>
      <c r="Q35" s="101">
        <v>47</v>
      </c>
      <c r="R35" s="102">
        <v>0.87039999999999995</v>
      </c>
      <c r="S35" s="97">
        <v>2</v>
      </c>
      <c r="T35" s="98">
        <v>3.7699999999999997E-2</v>
      </c>
      <c r="U35" s="99">
        <v>6</v>
      </c>
      <c r="V35" s="100">
        <v>0.1132</v>
      </c>
      <c r="W35" s="101">
        <v>45</v>
      </c>
      <c r="X35" s="102">
        <v>0.84899999999999998</v>
      </c>
    </row>
    <row r="36" spans="1:24">
      <c r="D36" s="226" t="s">
        <v>127</v>
      </c>
      <c r="E36" s="225"/>
      <c r="F36" s="86">
        <v>25</v>
      </c>
      <c r="G36" s="97">
        <v>0</v>
      </c>
      <c r="H36" s="98">
        <v>0</v>
      </c>
      <c r="I36" s="99">
        <v>2</v>
      </c>
      <c r="J36" s="100">
        <v>3.5099999999999999E-2</v>
      </c>
      <c r="K36" s="101">
        <v>55</v>
      </c>
      <c r="L36" s="102">
        <v>0.96489999999999998</v>
      </c>
      <c r="M36" s="97">
        <v>1</v>
      </c>
      <c r="N36" s="98">
        <v>1.72E-2</v>
      </c>
      <c r="O36" s="99">
        <v>7</v>
      </c>
      <c r="P36" s="100">
        <v>0.1207</v>
      </c>
      <c r="Q36" s="101">
        <v>50</v>
      </c>
      <c r="R36" s="102">
        <v>0.86209999999999998</v>
      </c>
      <c r="S36" s="97">
        <v>2</v>
      </c>
      <c r="T36" s="98">
        <v>3.39E-2</v>
      </c>
      <c r="U36" s="99">
        <v>7</v>
      </c>
      <c r="V36" s="100">
        <v>0.1186</v>
      </c>
      <c r="W36" s="101">
        <v>50</v>
      </c>
      <c r="X36" s="102">
        <v>0.84740000000000004</v>
      </c>
    </row>
    <row r="37" spans="1:24">
      <c r="D37" s="224" t="s">
        <v>128</v>
      </c>
      <c r="E37" s="224"/>
      <c r="F37" s="86">
        <v>26</v>
      </c>
      <c r="G37" s="97">
        <v>0</v>
      </c>
      <c r="H37" s="98">
        <v>0</v>
      </c>
      <c r="I37" s="99">
        <v>1</v>
      </c>
      <c r="J37" s="100">
        <v>1.7500000000000002E-2</v>
      </c>
      <c r="K37" s="101">
        <v>56</v>
      </c>
      <c r="L37" s="102">
        <v>0.98250000000000004</v>
      </c>
      <c r="M37" s="97">
        <v>0</v>
      </c>
      <c r="N37" s="98">
        <v>0</v>
      </c>
      <c r="O37" s="99">
        <v>6</v>
      </c>
      <c r="P37" s="100">
        <v>0.1053</v>
      </c>
      <c r="Q37" s="101">
        <v>51</v>
      </c>
      <c r="R37" s="102">
        <v>0.89470000000000005</v>
      </c>
      <c r="S37" s="97">
        <v>2</v>
      </c>
      <c r="T37" s="98">
        <v>3.5099999999999999E-2</v>
      </c>
      <c r="U37" s="99">
        <v>3</v>
      </c>
      <c r="V37" s="100">
        <v>5.2600000000000001E-2</v>
      </c>
      <c r="W37" s="101">
        <v>52</v>
      </c>
      <c r="X37" s="102">
        <v>0.91220000000000001</v>
      </c>
    </row>
    <row r="38" spans="1:24">
      <c r="D38" s="223" t="s">
        <v>129</v>
      </c>
      <c r="E38" s="156"/>
      <c r="F38" s="86">
        <v>27</v>
      </c>
      <c r="G38" s="97">
        <v>0</v>
      </c>
      <c r="H38" s="98">
        <v>0</v>
      </c>
      <c r="I38" s="99">
        <v>2</v>
      </c>
      <c r="J38" s="100">
        <v>3.39E-2</v>
      </c>
      <c r="K38" s="101">
        <v>57</v>
      </c>
      <c r="L38" s="102">
        <v>0.96609999999999996</v>
      </c>
      <c r="M38" s="97">
        <v>0</v>
      </c>
      <c r="N38" s="98">
        <v>0</v>
      </c>
      <c r="O38" s="99">
        <v>3</v>
      </c>
      <c r="P38" s="100">
        <v>5.0799999999999998E-2</v>
      </c>
      <c r="Q38" s="101">
        <v>56</v>
      </c>
      <c r="R38" s="102">
        <v>0.94920000000000004</v>
      </c>
      <c r="S38" s="97">
        <v>0</v>
      </c>
      <c r="T38" s="98">
        <v>0</v>
      </c>
      <c r="U38" s="99">
        <v>3</v>
      </c>
      <c r="V38" s="100">
        <v>5.0799999999999998E-2</v>
      </c>
      <c r="W38" s="101">
        <v>56</v>
      </c>
      <c r="X38" s="102">
        <v>0.94910000000000005</v>
      </c>
    </row>
    <row r="39" spans="1:24">
      <c r="D39" s="156"/>
      <c r="E39" s="156"/>
      <c r="F39" s="86">
        <v>28</v>
      </c>
      <c r="G39" s="97">
        <v>0</v>
      </c>
      <c r="H39" s="98">
        <v>0</v>
      </c>
      <c r="I39" s="99">
        <v>1</v>
      </c>
      <c r="J39" s="100">
        <v>1.89E-2</v>
      </c>
      <c r="K39" s="101">
        <v>52</v>
      </c>
      <c r="L39" s="102">
        <v>0.98109999999999997</v>
      </c>
      <c r="M39" s="97">
        <v>0</v>
      </c>
      <c r="N39" s="98">
        <v>0</v>
      </c>
      <c r="O39" s="99">
        <v>6</v>
      </c>
      <c r="P39" s="100">
        <v>0.1132</v>
      </c>
      <c r="Q39" s="101">
        <v>47</v>
      </c>
      <c r="R39" s="102">
        <v>0.88680000000000003</v>
      </c>
      <c r="S39" s="97">
        <v>1</v>
      </c>
      <c r="T39" s="98">
        <v>1.89E-2</v>
      </c>
      <c r="U39" s="99">
        <v>0</v>
      </c>
      <c r="V39" s="100">
        <v>0</v>
      </c>
      <c r="W39" s="101">
        <v>52</v>
      </c>
      <c r="X39" s="102">
        <v>0.98109999999999997</v>
      </c>
    </row>
    <row r="40" spans="1:24">
      <c r="F40" s="86">
        <v>29</v>
      </c>
      <c r="G40" s="97">
        <v>0</v>
      </c>
      <c r="H40" s="98">
        <v>0</v>
      </c>
      <c r="I40" s="99">
        <v>2</v>
      </c>
      <c r="J40" s="100">
        <v>3.6999999999999998E-2</v>
      </c>
      <c r="K40" s="101">
        <v>52</v>
      </c>
      <c r="L40" s="102">
        <v>0.96299999999999997</v>
      </c>
      <c r="M40" s="97">
        <v>0</v>
      </c>
      <c r="N40" s="98">
        <v>0</v>
      </c>
      <c r="O40" s="99">
        <v>4</v>
      </c>
      <c r="P40" s="100">
        <v>7.4099999999999999E-2</v>
      </c>
      <c r="Q40" s="101">
        <v>50</v>
      </c>
      <c r="R40" s="102">
        <v>0.92589999999999995</v>
      </c>
      <c r="S40" s="97">
        <v>0</v>
      </c>
      <c r="T40" s="98">
        <v>0</v>
      </c>
      <c r="U40" s="99">
        <v>0</v>
      </c>
      <c r="V40" s="100">
        <v>0</v>
      </c>
      <c r="W40" s="101">
        <v>49</v>
      </c>
      <c r="X40" s="118">
        <v>1</v>
      </c>
    </row>
    <row r="41" spans="1:24">
      <c r="F41" s="86">
        <v>30</v>
      </c>
      <c r="G41" s="108">
        <v>0</v>
      </c>
      <c r="H41" s="109">
        <v>0</v>
      </c>
      <c r="I41" s="110">
        <v>3</v>
      </c>
      <c r="J41" s="111">
        <v>5.6599999999999998E-2</v>
      </c>
      <c r="K41" s="84">
        <v>50</v>
      </c>
      <c r="L41" s="112">
        <v>0.94340000000000002</v>
      </c>
      <c r="M41" s="108">
        <v>0</v>
      </c>
      <c r="N41" s="109">
        <v>0</v>
      </c>
      <c r="O41" s="110">
        <v>6</v>
      </c>
      <c r="P41" s="111">
        <v>0.1132</v>
      </c>
      <c r="Q41" s="84">
        <v>47</v>
      </c>
      <c r="R41" s="112">
        <v>0.88680000000000003</v>
      </c>
      <c r="S41" s="108">
        <v>0</v>
      </c>
      <c r="T41" s="109">
        <v>0</v>
      </c>
      <c r="U41" s="110">
        <v>0</v>
      </c>
      <c r="V41" s="111">
        <v>0</v>
      </c>
      <c r="W41" s="84">
        <v>50</v>
      </c>
      <c r="X41" s="119">
        <v>1</v>
      </c>
    </row>
    <row r="42" spans="1:24" ht="7.5" customHeight="1">
      <c r="F42" s="78"/>
      <c r="G42" s="117"/>
      <c r="H42" s="78"/>
      <c r="I42" s="117"/>
      <c r="J42" s="78"/>
      <c r="K42" s="117"/>
      <c r="L42" s="78"/>
      <c r="M42" s="117"/>
      <c r="N42" s="78"/>
      <c r="O42" s="117"/>
      <c r="P42" s="78"/>
      <c r="Q42" s="117"/>
      <c r="R42" s="78"/>
      <c r="S42" s="117"/>
      <c r="T42" s="78"/>
      <c r="U42" s="117"/>
      <c r="V42" s="78"/>
      <c r="W42" s="117"/>
      <c r="X42" s="78"/>
    </row>
    <row r="43" spans="1:24">
      <c r="A43" s="157" t="s">
        <v>119</v>
      </c>
      <c r="B43" s="158"/>
      <c r="C43" s="158"/>
      <c r="D43" s="158"/>
      <c r="E43" s="158"/>
      <c r="F43" s="172" t="s">
        <v>50</v>
      </c>
      <c r="G43" s="182" t="s">
        <v>89</v>
      </c>
      <c r="H43" s="183"/>
      <c r="I43" s="184" t="s">
        <v>90</v>
      </c>
      <c r="J43" s="185"/>
      <c r="K43" s="186" t="s">
        <v>91</v>
      </c>
      <c r="L43" s="187"/>
      <c r="M43" s="188" t="s">
        <v>92</v>
      </c>
      <c r="N43" s="189"/>
      <c r="O43" s="190" t="s">
        <v>93</v>
      </c>
      <c r="P43" s="191"/>
      <c r="Q43" s="117"/>
      <c r="R43" s="206" t="s">
        <v>119</v>
      </c>
      <c r="S43" s="156"/>
      <c r="T43" s="156"/>
      <c r="U43" s="156"/>
      <c r="V43" s="156"/>
      <c r="W43" s="156"/>
      <c r="X43" s="156"/>
    </row>
    <row r="44" spans="1:24">
      <c r="A44" s="158"/>
      <c r="B44" s="158"/>
      <c r="C44" s="158"/>
      <c r="D44" s="158"/>
      <c r="E44" s="158"/>
      <c r="F44" s="173"/>
      <c r="G44" s="80" t="s">
        <v>54</v>
      </c>
      <c r="H44" s="85" t="s">
        <v>52</v>
      </c>
      <c r="I44" s="80" t="s">
        <v>54</v>
      </c>
      <c r="J44" s="85" t="s">
        <v>52</v>
      </c>
      <c r="K44" s="80" t="s">
        <v>54</v>
      </c>
      <c r="L44" s="85" t="s">
        <v>52</v>
      </c>
      <c r="M44" s="80" t="s">
        <v>54</v>
      </c>
      <c r="N44" s="85" t="s">
        <v>52</v>
      </c>
      <c r="O44" s="80" t="s">
        <v>54</v>
      </c>
      <c r="P44" s="85" t="s">
        <v>52</v>
      </c>
      <c r="Q44" s="117"/>
      <c r="R44" s="156"/>
      <c r="S44" s="156"/>
      <c r="T44" s="156"/>
      <c r="U44" s="156"/>
      <c r="V44" s="156"/>
      <c r="W44" s="156"/>
      <c r="X44" s="156"/>
    </row>
    <row r="45" spans="1:24">
      <c r="F45" s="120">
        <v>46</v>
      </c>
      <c r="G45" s="87">
        <v>2</v>
      </c>
      <c r="H45" s="121">
        <v>4.2999999999999997E-2</v>
      </c>
      <c r="I45" s="122">
        <v>3</v>
      </c>
      <c r="J45" s="123">
        <v>6.5000000000000002E-2</v>
      </c>
      <c r="K45" s="124">
        <v>15</v>
      </c>
      <c r="L45" s="125">
        <v>0.32600000000000001</v>
      </c>
      <c r="M45" s="87">
        <v>11</v>
      </c>
      <c r="N45" s="121">
        <v>0.23899999999999999</v>
      </c>
      <c r="O45" s="122">
        <v>23</v>
      </c>
      <c r="P45" s="123">
        <v>0.5</v>
      </c>
      <c r="Q45" s="117"/>
      <c r="R45" s="156"/>
      <c r="S45" s="156"/>
      <c r="T45" s="156"/>
      <c r="U45" s="156"/>
      <c r="V45" s="156"/>
      <c r="W45" s="156"/>
      <c r="X45" s="156"/>
    </row>
    <row r="46" spans="1:24">
      <c r="A46" s="157" t="s">
        <v>118</v>
      </c>
      <c r="B46" s="158"/>
      <c r="C46" s="158"/>
      <c r="D46" s="158"/>
      <c r="E46" s="158"/>
      <c r="F46" s="126">
        <v>52</v>
      </c>
      <c r="G46" s="97">
        <v>8</v>
      </c>
      <c r="H46" s="127">
        <v>0.154</v>
      </c>
      <c r="I46" s="128">
        <v>2</v>
      </c>
      <c r="J46" s="129">
        <v>3.7999999999999999E-2</v>
      </c>
      <c r="K46" s="130">
        <v>17</v>
      </c>
      <c r="L46" s="129">
        <v>0.32700000000000001</v>
      </c>
      <c r="M46" s="97">
        <v>22</v>
      </c>
      <c r="N46" s="127">
        <v>0.42299999999999999</v>
      </c>
      <c r="O46" s="128">
        <v>26</v>
      </c>
      <c r="P46" s="129">
        <v>0.5</v>
      </c>
      <c r="Q46" s="117"/>
      <c r="R46" s="156"/>
      <c r="S46" s="156"/>
      <c r="T46" s="156"/>
      <c r="U46" s="156"/>
      <c r="V46" s="156"/>
      <c r="W46" s="156"/>
      <c r="X46" s="156"/>
    </row>
    <row r="47" spans="1:24">
      <c r="A47" s="158"/>
      <c r="B47" s="158"/>
      <c r="C47" s="158"/>
      <c r="D47" s="158"/>
      <c r="E47" s="158"/>
      <c r="F47" s="126">
        <v>54</v>
      </c>
      <c r="G47" s="97">
        <v>11</v>
      </c>
      <c r="H47" s="127">
        <v>0.20399999999999999</v>
      </c>
      <c r="I47" s="128">
        <v>8</v>
      </c>
      <c r="J47" s="129">
        <v>0.14799999999999999</v>
      </c>
      <c r="K47" s="130">
        <v>20</v>
      </c>
      <c r="L47" s="129">
        <v>0.37</v>
      </c>
      <c r="M47" s="97">
        <v>21</v>
      </c>
      <c r="N47" s="127">
        <v>0.38900000000000001</v>
      </c>
      <c r="O47" s="128">
        <v>26</v>
      </c>
      <c r="P47" s="129">
        <v>0.48099999999999998</v>
      </c>
      <c r="Q47" s="117"/>
      <c r="R47" s="156"/>
      <c r="S47" s="156"/>
      <c r="T47" s="156"/>
      <c r="U47" s="156"/>
      <c r="V47" s="156"/>
      <c r="W47" s="156"/>
      <c r="X47" s="156"/>
    </row>
    <row r="48" spans="1:24">
      <c r="F48" s="126">
        <v>54</v>
      </c>
      <c r="G48" s="97">
        <v>12</v>
      </c>
      <c r="H48" s="127">
        <v>0.222</v>
      </c>
      <c r="I48" s="128">
        <v>10</v>
      </c>
      <c r="J48" s="129">
        <v>0.185</v>
      </c>
      <c r="K48" s="130">
        <v>25</v>
      </c>
      <c r="L48" s="129">
        <v>0.46300000000000002</v>
      </c>
      <c r="M48" s="97">
        <v>32</v>
      </c>
      <c r="N48" s="127">
        <v>0.59299999999999997</v>
      </c>
      <c r="O48" s="128">
        <v>35</v>
      </c>
      <c r="P48" s="129">
        <v>0.64800000000000002</v>
      </c>
      <c r="Q48" s="117"/>
      <c r="R48" s="135"/>
      <c r="S48" s="135"/>
      <c r="T48" s="135"/>
      <c r="U48" s="135"/>
      <c r="V48" s="135"/>
      <c r="W48" s="135"/>
      <c r="X48" s="135"/>
    </row>
    <row r="49" spans="1:26" ht="15" customHeight="1">
      <c r="B49" s="136"/>
      <c r="C49" s="136"/>
      <c r="D49" s="136"/>
      <c r="E49" s="136"/>
      <c r="F49" s="126">
        <v>63</v>
      </c>
      <c r="G49" s="97">
        <v>21</v>
      </c>
      <c r="H49" s="127">
        <v>0.33300000000000002</v>
      </c>
      <c r="I49" s="128">
        <v>19</v>
      </c>
      <c r="J49" s="129">
        <v>0.56999999999999995</v>
      </c>
      <c r="K49" s="130">
        <v>36</v>
      </c>
      <c r="L49" s="129">
        <v>0.63200000000000001</v>
      </c>
      <c r="M49" s="97">
        <v>43</v>
      </c>
      <c r="N49" s="127">
        <v>0.68100000000000005</v>
      </c>
      <c r="O49" s="128">
        <v>50</v>
      </c>
      <c r="P49" s="129">
        <v>0.73399999999999999</v>
      </c>
      <c r="Q49" s="117"/>
      <c r="R49" s="200" t="s">
        <v>118</v>
      </c>
      <c r="S49" s="156"/>
      <c r="T49" s="156"/>
      <c r="U49" s="156"/>
      <c r="V49" s="156"/>
      <c r="W49" s="156"/>
      <c r="X49" s="156"/>
    </row>
    <row r="50" spans="1:26">
      <c r="A50" s="157" t="s">
        <v>121</v>
      </c>
      <c r="B50" s="157"/>
      <c r="C50" s="157"/>
      <c r="D50" s="157"/>
      <c r="E50" s="168"/>
      <c r="F50" s="126">
        <v>62</v>
      </c>
      <c r="G50" s="97">
        <v>32</v>
      </c>
      <c r="H50" s="127">
        <v>0.51600000000000001</v>
      </c>
      <c r="I50" s="128">
        <v>25</v>
      </c>
      <c r="J50" s="129">
        <v>0.48399999999999999</v>
      </c>
      <c r="K50" s="130">
        <v>40</v>
      </c>
      <c r="L50" s="129">
        <v>0.82599999999999996</v>
      </c>
      <c r="M50" s="97">
        <v>45</v>
      </c>
      <c r="N50" s="127">
        <v>0.54500000000000004</v>
      </c>
      <c r="O50" s="128">
        <v>50</v>
      </c>
      <c r="P50" s="129">
        <v>0.91800000000000004</v>
      </c>
      <c r="Q50" s="117"/>
      <c r="R50" s="156"/>
      <c r="S50" s="156"/>
      <c r="T50" s="156"/>
      <c r="U50" s="156"/>
      <c r="V50" s="156"/>
      <c r="W50" s="156"/>
      <c r="X50" s="156"/>
    </row>
    <row r="51" spans="1:26">
      <c r="A51" s="158"/>
      <c r="B51" s="158"/>
      <c r="C51" s="158"/>
      <c r="D51" s="158"/>
      <c r="E51" s="169"/>
      <c r="F51" s="126">
        <v>57</v>
      </c>
      <c r="G51" s="97">
        <v>31</v>
      </c>
      <c r="H51" s="127">
        <v>0.54400000000000004</v>
      </c>
      <c r="I51" s="128">
        <v>27</v>
      </c>
      <c r="J51" s="129">
        <v>0.47399999999999998</v>
      </c>
      <c r="K51" s="130">
        <v>37</v>
      </c>
      <c r="L51" s="129">
        <v>0.64900000000000002</v>
      </c>
      <c r="M51" s="97">
        <v>43</v>
      </c>
      <c r="N51" s="127">
        <v>0.754</v>
      </c>
      <c r="O51" s="128">
        <v>45</v>
      </c>
      <c r="P51" s="129">
        <v>0.78900000000000003</v>
      </c>
      <c r="Q51" s="117"/>
      <c r="R51" s="156"/>
      <c r="S51" s="156"/>
      <c r="T51" s="156"/>
      <c r="U51" s="156"/>
      <c r="V51" s="156"/>
      <c r="W51" s="156"/>
      <c r="X51" s="156"/>
    </row>
    <row r="52" spans="1:26">
      <c r="A52" s="155" t="s">
        <v>120</v>
      </c>
      <c r="B52" s="155"/>
      <c r="C52" s="155"/>
      <c r="D52" s="155"/>
      <c r="E52" s="155"/>
      <c r="F52" s="126">
        <v>53</v>
      </c>
      <c r="G52" s="97">
        <v>36</v>
      </c>
      <c r="H52" s="127">
        <v>0.67900000000000005</v>
      </c>
      <c r="I52" s="128">
        <v>34</v>
      </c>
      <c r="J52" s="129">
        <v>0.64200000000000002</v>
      </c>
      <c r="K52" s="130">
        <v>42</v>
      </c>
      <c r="L52" s="129">
        <v>0.79200000000000004</v>
      </c>
      <c r="M52" s="97">
        <v>49</v>
      </c>
      <c r="N52" s="127">
        <v>0.92500000000000004</v>
      </c>
      <c r="O52" s="128">
        <v>51</v>
      </c>
      <c r="P52" s="129">
        <v>0.96199999999999997</v>
      </c>
      <c r="Q52" s="117"/>
      <c r="R52" s="156"/>
      <c r="S52" s="156"/>
      <c r="T52" s="156"/>
      <c r="U52" s="156"/>
      <c r="V52" s="156"/>
      <c r="W52" s="156"/>
      <c r="X52" s="156"/>
    </row>
    <row r="53" spans="1:26">
      <c r="F53" s="126">
        <v>53</v>
      </c>
      <c r="G53" s="97">
        <v>35</v>
      </c>
      <c r="H53" s="127">
        <v>0.66</v>
      </c>
      <c r="I53" s="128">
        <v>41</v>
      </c>
      <c r="J53" s="129">
        <v>0.77400000000000002</v>
      </c>
      <c r="K53" s="130">
        <v>47</v>
      </c>
      <c r="L53" s="129">
        <v>0.88700000000000001</v>
      </c>
      <c r="M53" s="97">
        <v>51</v>
      </c>
      <c r="N53" s="127">
        <v>0.96199999999999997</v>
      </c>
      <c r="O53" s="128">
        <v>52</v>
      </c>
      <c r="P53" s="129">
        <v>0.98099999999999998</v>
      </c>
      <c r="Q53" s="117"/>
      <c r="R53" s="78"/>
      <c r="S53" s="117"/>
      <c r="T53" s="78"/>
      <c r="U53" s="117"/>
      <c r="V53" s="78"/>
      <c r="W53" s="117"/>
      <c r="X53" s="78"/>
    </row>
    <row r="54" spans="1:26">
      <c r="F54" s="126">
        <v>58</v>
      </c>
      <c r="G54" s="97">
        <v>43</v>
      </c>
      <c r="H54" s="127">
        <v>0.74099999999999999</v>
      </c>
      <c r="I54" s="128">
        <v>41</v>
      </c>
      <c r="J54" s="129">
        <v>0.70699999999999996</v>
      </c>
      <c r="K54" s="130">
        <v>51</v>
      </c>
      <c r="L54" s="129">
        <v>0.879</v>
      </c>
      <c r="M54" s="97">
        <v>51</v>
      </c>
      <c r="N54" s="127">
        <v>0.879</v>
      </c>
      <c r="O54" s="128">
        <v>54</v>
      </c>
      <c r="P54" s="129">
        <v>0.93100000000000005</v>
      </c>
      <c r="Q54" s="117"/>
      <c r="R54" s="200" t="s">
        <v>121</v>
      </c>
      <c r="S54" s="201"/>
      <c r="T54" s="201"/>
      <c r="U54" s="201"/>
      <c r="V54" s="201"/>
      <c r="W54" s="202"/>
      <c r="X54" s="202"/>
    </row>
    <row r="55" spans="1:26">
      <c r="F55" s="126">
        <v>57</v>
      </c>
      <c r="G55" s="97">
        <v>42</v>
      </c>
      <c r="H55" s="127">
        <v>0.73699999999999999</v>
      </c>
      <c r="I55" s="128">
        <v>43</v>
      </c>
      <c r="J55" s="129">
        <v>0.754</v>
      </c>
      <c r="K55" s="130">
        <v>50</v>
      </c>
      <c r="L55" s="129">
        <v>0.877</v>
      </c>
      <c r="M55" s="97">
        <v>52</v>
      </c>
      <c r="N55" s="127">
        <v>0.91200000000000003</v>
      </c>
      <c r="O55" s="128">
        <v>52</v>
      </c>
      <c r="P55" s="129">
        <v>0.91200000000000003</v>
      </c>
      <c r="Q55" s="117"/>
      <c r="R55" s="201"/>
      <c r="S55" s="201"/>
      <c r="T55" s="201"/>
      <c r="U55" s="201"/>
      <c r="V55" s="201"/>
      <c r="W55" s="202"/>
      <c r="X55" s="202"/>
    </row>
    <row r="56" spans="1:26">
      <c r="F56" s="126">
        <v>59</v>
      </c>
      <c r="G56" s="97">
        <v>52</v>
      </c>
      <c r="H56" s="127">
        <v>0.88100000000000001</v>
      </c>
      <c r="I56" s="128">
        <v>46</v>
      </c>
      <c r="J56" s="129">
        <v>0.78</v>
      </c>
      <c r="K56" s="130">
        <v>55</v>
      </c>
      <c r="L56" s="129">
        <v>0.93200000000000005</v>
      </c>
      <c r="M56" s="97">
        <v>56</v>
      </c>
      <c r="N56" s="127">
        <v>0.94899999999999995</v>
      </c>
      <c r="O56" s="128">
        <v>57</v>
      </c>
      <c r="P56" s="129">
        <v>0.96599999999999997</v>
      </c>
      <c r="Q56" s="117"/>
      <c r="R56" s="202"/>
      <c r="S56" s="202"/>
      <c r="T56" s="202"/>
      <c r="U56" s="202"/>
      <c r="V56" s="202"/>
      <c r="W56" s="202"/>
      <c r="X56" s="202"/>
    </row>
    <row r="57" spans="1:26">
      <c r="F57" s="126">
        <v>53</v>
      </c>
      <c r="G57" s="97">
        <v>46</v>
      </c>
      <c r="H57" s="127">
        <v>0.86799999999999999</v>
      </c>
      <c r="I57" s="128">
        <v>48</v>
      </c>
      <c r="J57" s="129">
        <v>0.90600000000000003</v>
      </c>
      <c r="K57" s="130">
        <v>50</v>
      </c>
      <c r="L57" s="129">
        <v>0.94299999999999995</v>
      </c>
      <c r="M57" s="97">
        <v>50</v>
      </c>
      <c r="N57" s="127">
        <v>0.94299999999999995</v>
      </c>
      <c r="O57" s="128">
        <v>51</v>
      </c>
      <c r="P57" s="129">
        <v>0.96199999999999997</v>
      </c>
      <c r="Q57" s="117"/>
      <c r="R57" s="156"/>
      <c r="S57" s="156"/>
      <c r="T57" s="156"/>
      <c r="U57" s="156"/>
      <c r="V57" s="156"/>
      <c r="W57" s="156"/>
      <c r="X57" s="156"/>
    </row>
    <row r="58" spans="1:26" ht="15" customHeight="1">
      <c r="F58" s="126">
        <v>53</v>
      </c>
      <c r="G58" s="97">
        <v>50</v>
      </c>
      <c r="H58" s="127">
        <v>0.94299999999999995</v>
      </c>
      <c r="I58" s="128">
        <v>51</v>
      </c>
      <c r="J58" s="129">
        <v>0.96199999999999997</v>
      </c>
      <c r="K58" s="130">
        <v>50</v>
      </c>
      <c r="L58" s="129">
        <v>0.94299999999999995</v>
      </c>
      <c r="M58" s="97">
        <v>52</v>
      </c>
      <c r="N58" s="127">
        <v>0.98099999999999998</v>
      </c>
      <c r="O58" s="128">
        <v>52</v>
      </c>
      <c r="P58" s="129">
        <v>0.98099999999999998</v>
      </c>
      <c r="Q58" s="117"/>
      <c r="R58" s="167" t="s">
        <v>120</v>
      </c>
      <c r="S58" s="167"/>
      <c r="T58" s="167"/>
      <c r="U58" s="167"/>
      <c r="V58" s="167"/>
      <c r="W58" s="167"/>
      <c r="X58" s="167"/>
      <c r="Y58" s="167"/>
      <c r="Z58" s="167"/>
    </row>
    <row r="59" spans="1:26">
      <c r="F59" s="131">
        <v>53</v>
      </c>
      <c r="G59" s="108">
        <v>50</v>
      </c>
      <c r="H59" s="132">
        <v>0.94299999999999995</v>
      </c>
      <c r="I59" s="133">
        <v>52</v>
      </c>
      <c r="J59" s="134">
        <v>0.98099999999999998</v>
      </c>
      <c r="K59" s="80">
        <v>50</v>
      </c>
      <c r="L59" s="134">
        <v>0.94299999999999995</v>
      </c>
      <c r="M59" s="108">
        <v>52</v>
      </c>
      <c r="N59" s="132">
        <v>0.98099999999999998</v>
      </c>
      <c r="O59" s="133">
        <v>52</v>
      </c>
      <c r="P59" s="134">
        <v>0.98099999999999998</v>
      </c>
      <c r="Q59" s="117"/>
      <c r="R59" s="156"/>
      <c r="S59" s="156"/>
      <c r="T59" s="156"/>
      <c r="U59" s="156"/>
      <c r="V59" s="156"/>
      <c r="W59" s="156"/>
      <c r="X59" s="156"/>
      <c r="Y59" s="156"/>
      <c r="Z59" s="156"/>
    </row>
    <row r="60" spans="1:26" ht="15" customHeight="1">
      <c r="R60" s="156"/>
      <c r="S60" s="156"/>
      <c r="T60" s="156"/>
      <c r="U60" s="156"/>
      <c r="V60" s="156"/>
      <c r="W60" s="156"/>
      <c r="X60" s="156"/>
      <c r="Y60" s="156"/>
      <c r="Z60" s="156"/>
    </row>
    <row r="61" spans="1:26">
      <c r="H61" s="71"/>
      <c r="J61" s="71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</row>
    <row r="62" spans="1:26">
      <c r="F62" s="71"/>
      <c r="H62" s="71"/>
      <c r="J62" s="71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</row>
  </sheetData>
  <sheetProtection password="D8DB" sheet="1" objects="1" scenarios="1" selectLockedCells="1"/>
  <mergeCells count="50">
    <mergeCell ref="D36:E36"/>
    <mergeCell ref="D37:E37"/>
    <mergeCell ref="D38:E39"/>
    <mergeCell ref="U6:V6"/>
    <mergeCell ref="R54:X57"/>
    <mergeCell ref="A52:E52"/>
    <mergeCell ref="M3:R3"/>
    <mergeCell ref="R49:X52"/>
    <mergeCell ref="R43:X47"/>
    <mergeCell ref="D3:D4"/>
    <mergeCell ref="A46:E47"/>
    <mergeCell ref="A43:E44"/>
    <mergeCell ref="G6:H6"/>
    <mergeCell ref="I6:J6"/>
    <mergeCell ref="K6:L6"/>
    <mergeCell ref="M6:N6"/>
    <mergeCell ref="O6:P6"/>
    <mergeCell ref="D16:E16"/>
    <mergeCell ref="O43:P43"/>
    <mergeCell ref="A1:E1"/>
    <mergeCell ref="G5:L5"/>
    <mergeCell ref="S24:X24"/>
    <mergeCell ref="S25:T25"/>
    <mergeCell ref="U25:V25"/>
    <mergeCell ref="W25:X25"/>
    <mergeCell ref="G24:L24"/>
    <mergeCell ref="G25:H25"/>
    <mergeCell ref="I25:J25"/>
    <mergeCell ref="K25:L25"/>
    <mergeCell ref="W6:X6"/>
    <mergeCell ref="S5:X5"/>
    <mergeCell ref="M5:R5"/>
    <mergeCell ref="Q6:R6"/>
    <mergeCell ref="S6:T6"/>
    <mergeCell ref="R60:Z60"/>
    <mergeCell ref="R58:Z59"/>
    <mergeCell ref="A50:E51"/>
    <mergeCell ref="D28:E28"/>
    <mergeCell ref="F1:X1"/>
    <mergeCell ref="F43:F44"/>
    <mergeCell ref="A9:B9"/>
    <mergeCell ref="D9:E9"/>
    <mergeCell ref="M24:R24"/>
    <mergeCell ref="M25:N25"/>
    <mergeCell ref="O25:P25"/>
    <mergeCell ref="Q25:R25"/>
    <mergeCell ref="G43:H43"/>
    <mergeCell ref="I43:J43"/>
    <mergeCell ref="K43:L43"/>
    <mergeCell ref="M43:N43"/>
  </mergeCells>
  <phoneticPr fontId="22" type="noConversion"/>
  <dataValidations count="2">
    <dataValidation type="list" allowBlank="1" showInputMessage="1" showErrorMessage="1" prompt="Sélectionner" sqref="E20 E10:E14">
      <formula1>Fréquence2</formula1>
    </dataValidation>
    <dataValidation type="list" allowBlank="1" showInputMessage="1" showErrorMessage="1" sqref="E3">
      <formula1>Âge2</formula1>
    </dataValidation>
  </dataValidations>
  <pageMargins left="0.25" right="0.25" top="0.75" bottom="0.75" header="0.3" footer="0.3"/>
  <pageSetup paperSize="5" orientation="portrait"/>
  <colBreaks count="1" manualBreakCount="1">
    <brk id="5" max="1048575" man="1"/>
  </colBreaks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showGridLines="0" view="pageLayout" zoomScale="150" zoomScaleNormal="90" zoomScalePageLayoutView="90" workbookViewId="0">
      <selection activeCell="W2" sqref="W2"/>
    </sheetView>
  </sheetViews>
  <sheetFormatPr baseColWidth="10" defaultRowHeight="14" x14ac:dyDescent="0"/>
  <cols>
    <col min="1" max="1" width="4.33203125" bestFit="1" customWidth="1"/>
    <col min="2" max="2" width="4.5" bestFit="1" customWidth="1"/>
    <col min="3" max="4" width="7.5" customWidth="1"/>
    <col min="5" max="6" width="7.83203125" customWidth="1"/>
    <col min="7" max="23" width="6.6640625" customWidth="1"/>
    <col min="24" max="24" width="4.5" customWidth="1"/>
    <col min="25" max="25" width="8.33203125" customWidth="1"/>
    <col min="26" max="26" width="9.83203125" customWidth="1"/>
  </cols>
  <sheetData>
    <row r="1" spans="1:26">
      <c r="A1" t="s">
        <v>43</v>
      </c>
      <c r="B1" t="s">
        <v>44</v>
      </c>
      <c r="C1" t="s">
        <v>45</v>
      </c>
      <c r="D1" t="s">
        <v>46</v>
      </c>
      <c r="E1" t="s">
        <v>47</v>
      </c>
      <c r="G1" t="s">
        <v>105</v>
      </c>
      <c r="H1" t="s">
        <v>46</v>
      </c>
      <c r="I1" t="s">
        <v>47</v>
      </c>
    </row>
    <row r="3" spans="1:26">
      <c r="C3" s="215" t="s">
        <v>9</v>
      </c>
      <c r="D3" s="215"/>
      <c r="E3" s="216" t="s">
        <v>13</v>
      </c>
      <c r="F3" s="216"/>
      <c r="G3" s="216"/>
      <c r="H3" s="216"/>
      <c r="I3" s="218" t="s">
        <v>69</v>
      </c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</row>
    <row r="4" spans="1:26" ht="30.75" customHeight="1">
      <c r="C4" s="210" t="s">
        <v>62</v>
      </c>
      <c r="D4" s="210"/>
      <c r="E4" s="217" t="s">
        <v>14</v>
      </c>
      <c r="F4" s="217"/>
      <c r="G4" s="217" t="s">
        <v>15</v>
      </c>
      <c r="H4" s="217"/>
      <c r="I4" s="210" t="s">
        <v>63</v>
      </c>
      <c r="J4" s="210"/>
      <c r="K4" s="210" t="s">
        <v>64</v>
      </c>
      <c r="L4" s="210"/>
      <c r="M4" s="210" t="s">
        <v>36</v>
      </c>
      <c r="N4" s="210"/>
      <c r="O4" s="210" t="s">
        <v>37</v>
      </c>
      <c r="P4" s="210"/>
      <c r="Q4" s="210" t="s">
        <v>65</v>
      </c>
      <c r="R4" s="210"/>
      <c r="S4" s="210" t="s">
        <v>66</v>
      </c>
      <c r="T4" s="210"/>
      <c r="U4" s="210" t="s">
        <v>67</v>
      </c>
      <c r="V4" s="210"/>
      <c r="W4" s="210" t="s">
        <v>68</v>
      </c>
      <c r="X4" s="210"/>
    </row>
    <row r="5" spans="1:26">
      <c r="A5" s="25" t="s">
        <v>73</v>
      </c>
      <c r="B5" s="12" t="s">
        <v>50</v>
      </c>
      <c r="C5" s="27" t="s">
        <v>57</v>
      </c>
      <c r="D5" s="12" t="s">
        <v>58</v>
      </c>
      <c r="E5" s="27" t="s">
        <v>57</v>
      </c>
      <c r="F5" s="12" t="s">
        <v>58</v>
      </c>
      <c r="G5" s="27" t="s">
        <v>57</v>
      </c>
      <c r="H5" s="12" t="s">
        <v>58</v>
      </c>
      <c r="I5" s="27" t="s">
        <v>57</v>
      </c>
      <c r="J5" s="12" t="s">
        <v>58</v>
      </c>
      <c r="K5" s="27" t="s">
        <v>57</v>
      </c>
      <c r="L5" s="12" t="s">
        <v>58</v>
      </c>
      <c r="M5" s="27" t="s">
        <v>57</v>
      </c>
      <c r="N5" s="12" t="s">
        <v>58</v>
      </c>
      <c r="O5" s="27" t="s">
        <v>57</v>
      </c>
      <c r="P5" s="12" t="s">
        <v>58</v>
      </c>
      <c r="Q5" s="27" t="s">
        <v>57</v>
      </c>
      <c r="R5" s="12" t="s">
        <v>58</v>
      </c>
      <c r="S5" s="27" t="s">
        <v>57</v>
      </c>
      <c r="T5" s="12" t="s">
        <v>58</v>
      </c>
      <c r="U5" s="27" t="s">
        <v>57</v>
      </c>
      <c r="V5" s="12" t="s">
        <v>58</v>
      </c>
      <c r="W5" s="27" t="s">
        <v>57</v>
      </c>
      <c r="X5" s="12" t="s">
        <v>58</v>
      </c>
    </row>
    <row r="6" spans="1:26">
      <c r="A6" s="23">
        <v>8</v>
      </c>
      <c r="B6" s="12">
        <v>59</v>
      </c>
      <c r="C6" s="27">
        <v>5</v>
      </c>
      <c r="D6" s="12">
        <v>5</v>
      </c>
      <c r="E6" s="27">
        <v>28</v>
      </c>
      <c r="F6" s="12">
        <v>25</v>
      </c>
      <c r="G6" s="27">
        <v>1</v>
      </c>
      <c r="H6" s="12">
        <v>1</v>
      </c>
      <c r="I6" s="28">
        <v>3.3</v>
      </c>
      <c r="J6" s="13">
        <v>2</v>
      </c>
      <c r="K6" s="28">
        <v>2.1</v>
      </c>
      <c r="L6" s="13">
        <v>1.6</v>
      </c>
      <c r="M6" s="28">
        <v>2.5</v>
      </c>
      <c r="N6" s="13">
        <v>1.7</v>
      </c>
      <c r="O6" s="28">
        <v>0.1</v>
      </c>
      <c r="P6" s="13">
        <v>0.4</v>
      </c>
      <c r="Q6" s="28">
        <v>1.1000000000000001</v>
      </c>
      <c r="R6" s="13">
        <v>1.4</v>
      </c>
      <c r="S6" s="28">
        <v>5.5</v>
      </c>
      <c r="T6" s="13">
        <v>3</v>
      </c>
      <c r="U6" s="28">
        <v>3.8</v>
      </c>
      <c r="V6" s="13">
        <v>2.9</v>
      </c>
      <c r="W6" s="28">
        <v>9.3000000000000007</v>
      </c>
      <c r="X6" s="13">
        <v>5.4</v>
      </c>
    </row>
    <row r="7" spans="1:26">
      <c r="A7" s="23">
        <v>9</v>
      </c>
      <c r="B7" s="12">
        <v>59</v>
      </c>
      <c r="C7" s="27">
        <v>8</v>
      </c>
      <c r="D7" s="12">
        <v>5</v>
      </c>
      <c r="E7" s="27">
        <v>40</v>
      </c>
      <c r="F7" s="12">
        <v>46</v>
      </c>
      <c r="G7" s="27">
        <v>2</v>
      </c>
      <c r="H7" s="12">
        <v>4</v>
      </c>
      <c r="I7" s="28">
        <v>4.3</v>
      </c>
      <c r="J7" s="13">
        <v>1.7</v>
      </c>
      <c r="K7" s="28">
        <v>3</v>
      </c>
      <c r="L7" s="13">
        <v>1.4</v>
      </c>
      <c r="M7" s="28">
        <v>3.4</v>
      </c>
      <c r="N7" s="13">
        <v>1.8</v>
      </c>
      <c r="O7" s="28">
        <v>0.4</v>
      </c>
      <c r="P7" s="13">
        <v>0.6</v>
      </c>
      <c r="Q7" s="28">
        <v>1.6</v>
      </c>
      <c r="R7" s="13">
        <v>1.6</v>
      </c>
      <c r="S7" s="28">
        <v>7.2</v>
      </c>
      <c r="T7" s="13">
        <v>2.7</v>
      </c>
      <c r="U7" s="28">
        <v>5.4</v>
      </c>
      <c r="V7" s="13">
        <v>3.4</v>
      </c>
      <c r="W7" s="28">
        <v>12.6</v>
      </c>
      <c r="X7" s="13">
        <v>5.2</v>
      </c>
    </row>
    <row r="8" spans="1:26">
      <c r="A8" s="23">
        <v>10</v>
      </c>
      <c r="B8" s="12">
        <v>55</v>
      </c>
      <c r="C8" s="27">
        <v>10</v>
      </c>
      <c r="D8" s="12">
        <v>6</v>
      </c>
      <c r="E8" s="27">
        <v>66</v>
      </c>
      <c r="F8" s="12">
        <v>73</v>
      </c>
      <c r="G8" s="27">
        <v>4</v>
      </c>
      <c r="H8" s="12">
        <v>7</v>
      </c>
      <c r="I8" s="28">
        <v>5.0999999999999996</v>
      </c>
      <c r="J8" s="13">
        <v>2.1</v>
      </c>
      <c r="K8" s="28">
        <v>3.2</v>
      </c>
      <c r="L8" s="13">
        <v>1.4</v>
      </c>
      <c r="M8" s="28">
        <v>4.5</v>
      </c>
      <c r="N8" s="13">
        <v>2.7</v>
      </c>
      <c r="O8" s="28">
        <v>0.6</v>
      </c>
      <c r="P8" s="13">
        <v>1.1000000000000001</v>
      </c>
      <c r="Q8" s="28">
        <v>2.2000000000000002</v>
      </c>
      <c r="R8" s="13">
        <v>2.2000000000000002</v>
      </c>
      <c r="S8" s="28">
        <v>8.3000000000000007</v>
      </c>
      <c r="T8" s="14">
        <v>2.9</v>
      </c>
      <c r="U8" s="28">
        <v>7.4</v>
      </c>
      <c r="V8" s="13">
        <v>25.6</v>
      </c>
      <c r="W8" s="28">
        <v>15.7</v>
      </c>
      <c r="X8" s="13">
        <v>7.6</v>
      </c>
    </row>
    <row r="9" spans="1:26">
      <c r="A9" s="23">
        <v>11</v>
      </c>
      <c r="B9" s="12">
        <v>58</v>
      </c>
      <c r="C9" s="27">
        <v>12</v>
      </c>
      <c r="D9" s="12">
        <v>5</v>
      </c>
      <c r="E9" s="27">
        <v>74</v>
      </c>
      <c r="F9" s="12">
        <v>65</v>
      </c>
      <c r="G9" s="27">
        <v>4</v>
      </c>
      <c r="H9" s="12">
        <v>7</v>
      </c>
      <c r="I9" s="28">
        <v>6.4</v>
      </c>
      <c r="J9" s="13">
        <v>1.7</v>
      </c>
      <c r="K9" s="28">
        <v>3.7</v>
      </c>
      <c r="L9" s="13">
        <v>1.2</v>
      </c>
      <c r="M9" s="28">
        <v>6.4</v>
      </c>
      <c r="N9" s="13">
        <v>3.1</v>
      </c>
      <c r="O9" s="28">
        <v>0.9</v>
      </c>
      <c r="P9" s="13">
        <v>1.2</v>
      </c>
      <c r="Q9" s="28">
        <v>3.6</v>
      </c>
      <c r="R9" s="13">
        <v>2.5</v>
      </c>
      <c r="S9" s="28">
        <v>10.1</v>
      </c>
      <c r="T9" s="13">
        <v>2.5</v>
      </c>
      <c r="U9" s="28">
        <v>11</v>
      </c>
      <c r="V9" s="13">
        <v>5.7</v>
      </c>
      <c r="W9" s="28">
        <v>21.2</v>
      </c>
      <c r="X9" s="13">
        <v>7.7</v>
      </c>
    </row>
    <row r="10" spans="1:26">
      <c r="A10" s="23">
        <v>12</v>
      </c>
      <c r="B10" s="12">
        <v>73</v>
      </c>
      <c r="C10" s="27">
        <v>15</v>
      </c>
      <c r="D10" s="12">
        <v>5</v>
      </c>
      <c r="E10" s="27">
        <v>97</v>
      </c>
      <c r="F10" s="12">
        <v>59</v>
      </c>
      <c r="G10" s="27">
        <v>7</v>
      </c>
      <c r="H10" s="12">
        <v>8</v>
      </c>
      <c r="I10" s="28">
        <v>6.4</v>
      </c>
      <c r="J10" s="13">
        <v>2.1</v>
      </c>
      <c r="K10" s="28">
        <v>4</v>
      </c>
      <c r="L10" s="13">
        <v>1.2</v>
      </c>
      <c r="M10" s="28">
        <v>6.9</v>
      </c>
      <c r="N10" s="13">
        <v>2.5</v>
      </c>
      <c r="O10" s="28">
        <v>1.1000000000000001</v>
      </c>
      <c r="P10" s="13">
        <v>1.3</v>
      </c>
      <c r="Q10" s="28">
        <v>4</v>
      </c>
      <c r="R10" s="13">
        <v>2.5</v>
      </c>
      <c r="S10" s="28">
        <v>10.5</v>
      </c>
      <c r="T10" s="13">
        <v>2.5</v>
      </c>
      <c r="U10" s="28">
        <v>12</v>
      </c>
      <c r="V10" s="13">
        <v>5.0999999999999996</v>
      </c>
      <c r="W10" s="28">
        <v>22.5</v>
      </c>
      <c r="X10" s="13">
        <v>7.1</v>
      </c>
    </row>
    <row r="11" spans="1:26">
      <c r="A11" s="23">
        <v>13</v>
      </c>
      <c r="B11" s="12">
        <v>69</v>
      </c>
      <c r="C11" s="27">
        <v>16</v>
      </c>
      <c r="D11" s="12">
        <v>6</v>
      </c>
      <c r="E11" s="27">
        <v>126</v>
      </c>
      <c r="F11" s="12">
        <v>79</v>
      </c>
      <c r="G11" s="27">
        <v>11</v>
      </c>
      <c r="H11" s="12">
        <v>11</v>
      </c>
      <c r="I11" s="28">
        <v>7.7</v>
      </c>
      <c r="J11" s="13">
        <v>2.5</v>
      </c>
      <c r="K11" s="28">
        <v>4.3</v>
      </c>
      <c r="L11" s="13">
        <v>1.4</v>
      </c>
      <c r="M11" s="28">
        <v>9.3000000000000007</v>
      </c>
      <c r="N11" s="13">
        <v>3.8</v>
      </c>
      <c r="O11" s="28">
        <v>2.1</v>
      </c>
      <c r="P11" s="13">
        <v>2.2000000000000002</v>
      </c>
      <c r="Q11" s="28">
        <v>6.2</v>
      </c>
      <c r="R11" s="13">
        <v>2.6</v>
      </c>
      <c r="S11" s="28">
        <v>12.8</v>
      </c>
      <c r="T11" s="13">
        <v>2.1</v>
      </c>
      <c r="U11" s="28">
        <v>18.2</v>
      </c>
      <c r="V11" s="13">
        <v>6.4</v>
      </c>
      <c r="W11" s="28">
        <v>31.4</v>
      </c>
      <c r="X11" s="13">
        <v>8</v>
      </c>
    </row>
    <row r="12" spans="1:26">
      <c r="A12" s="23">
        <v>14</v>
      </c>
      <c r="B12" s="12">
        <v>53</v>
      </c>
      <c r="C12" s="27">
        <v>17</v>
      </c>
      <c r="D12" s="12">
        <v>5</v>
      </c>
      <c r="E12" s="27">
        <v>150</v>
      </c>
      <c r="F12" s="12">
        <v>98</v>
      </c>
      <c r="G12" s="27">
        <v>14</v>
      </c>
      <c r="H12" s="12">
        <v>16</v>
      </c>
      <c r="I12" s="28">
        <v>8</v>
      </c>
      <c r="J12" s="13">
        <v>1.9</v>
      </c>
      <c r="K12" s="28">
        <v>4.5999999999999996</v>
      </c>
      <c r="L12" s="13">
        <v>1</v>
      </c>
      <c r="M12" s="28">
        <v>10.4</v>
      </c>
      <c r="N12" s="13">
        <v>2.7</v>
      </c>
      <c r="O12" s="28">
        <v>2.7</v>
      </c>
      <c r="P12" s="13">
        <v>2.5</v>
      </c>
      <c r="Q12" s="28">
        <v>6.2</v>
      </c>
      <c r="R12" s="13">
        <v>3.1</v>
      </c>
      <c r="S12" s="28">
        <v>12.6</v>
      </c>
      <c r="T12" s="13">
        <v>2.6</v>
      </c>
      <c r="U12" s="28">
        <v>19.3</v>
      </c>
      <c r="V12" s="13">
        <v>6.8</v>
      </c>
      <c r="W12" s="28">
        <v>32.299999999999997</v>
      </c>
      <c r="X12" s="13">
        <v>8.4</v>
      </c>
    </row>
    <row r="13" spans="1:26">
      <c r="A13" s="23">
        <v>15</v>
      </c>
      <c r="B13" s="12">
        <v>62</v>
      </c>
      <c r="C13" s="27">
        <v>20</v>
      </c>
      <c r="D13" s="12">
        <v>5</v>
      </c>
      <c r="E13" s="27">
        <v>194</v>
      </c>
      <c r="F13" s="12">
        <v>100</v>
      </c>
      <c r="G13" s="27">
        <v>25</v>
      </c>
      <c r="H13" s="12">
        <v>29</v>
      </c>
      <c r="I13" s="28">
        <v>8.6</v>
      </c>
      <c r="J13" s="13">
        <v>1.9</v>
      </c>
      <c r="K13" s="28">
        <v>4.7</v>
      </c>
      <c r="L13" s="13">
        <v>1.1000000000000001</v>
      </c>
      <c r="M13" s="28">
        <v>11.7</v>
      </c>
      <c r="N13" s="13">
        <v>2.2000000000000002</v>
      </c>
      <c r="O13" s="28">
        <v>3.2</v>
      </c>
      <c r="P13" s="13">
        <v>2.7</v>
      </c>
      <c r="Q13" s="28">
        <v>8.1</v>
      </c>
      <c r="R13" s="13">
        <v>2.9</v>
      </c>
      <c r="S13" s="28">
        <v>13.3</v>
      </c>
      <c r="T13" s="13">
        <v>2.6</v>
      </c>
      <c r="U13" s="28">
        <v>22.9</v>
      </c>
      <c r="V13" s="13">
        <v>6.1</v>
      </c>
      <c r="W13" s="28">
        <v>36.6</v>
      </c>
      <c r="X13" s="13">
        <v>8.1</v>
      </c>
    </row>
    <row r="14" spans="1:26">
      <c r="A14" s="23">
        <v>16</v>
      </c>
      <c r="B14" s="12">
        <v>50</v>
      </c>
      <c r="C14" s="27">
        <v>21</v>
      </c>
      <c r="D14" s="12">
        <v>6</v>
      </c>
      <c r="E14" s="27">
        <v>234</v>
      </c>
      <c r="F14" s="12">
        <v>112</v>
      </c>
      <c r="G14" s="27">
        <v>35</v>
      </c>
      <c r="H14" s="12">
        <v>35</v>
      </c>
      <c r="I14" s="28">
        <v>9.3000000000000007</v>
      </c>
      <c r="J14" s="13">
        <v>1.9</v>
      </c>
      <c r="K14" s="28">
        <v>4.8</v>
      </c>
      <c r="L14" s="13">
        <v>1.1000000000000001</v>
      </c>
      <c r="M14" s="28">
        <v>12.5</v>
      </c>
      <c r="N14" s="13">
        <v>2.2999999999999998</v>
      </c>
      <c r="O14" s="28">
        <v>4.5</v>
      </c>
      <c r="P14" s="13">
        <v>3.2</v>
      </c>
      <c r="Q14" s="28">
        <v>9.1</v>
      </c>
      <c r="R14" s="13">
        <v>2.6</v>
      </c>
      <c r="S14" s="28">
        <v>14</v>
      </c>
      <c r="T14" s="13">
        <v>2.5</v>
      </c>
      <c r="U14" s="28">
        <v>26.1</v>
      </c>
      <c r="V14" s="13">
        <v>6.3</v>
      </c>
      <c r="W14" s="28">
        <v>40.6</v>
      </c>
      <c r="X14" s="13">
        <v>7.6</v>
      </c>
    </row>
    <row r="16" spans="1:26" ht="15" customHeight="1">
      <c r="C16" s="219" t="s">
        <v>115</v>
      </c>
      <c r="D16" s="220"/>
      <c r="E16" s="212" t="s">
        <v>116</v>
      </c>
      <c r="F16" s="213"/>
      <c r="G16" s="213"/>
      <c r="H16" s="213"/>
      <c r="I16" s="213"/>
      <c r="J16" s="213"/>
      <c r="K16" s="213"/>
      <c r="L16" s="214" t="s">
        <v>94</v>
      </c>
      <c r="M16" s="214"/>
      <c r="O16" s="157" t="s">
        <v>118</v>
      </c>
      <c r="P16" s="158"/>
      <c r="Q16" s="158"/>
      <c r="R16" s="158"/>
      <c r="S16" s="158"/>
      <c r="T16" s="158"/>
      <c r="U16" s="158"/>
      <c r="V16" s="158"/>
      <c r="W16" s="158"/>
      <c r="X16" s="158"/>
      <c r="Y16" s="71"/>
      <c r="Z16" s="71"/>
    </row>
    <row r="17" spans="1:26">
      <c r="C17" s="208" t="s">
        <v>15</v>
      </c>
      <c r="D17" s="208"/>
      <c r="E17" s="209" t="s">
        <v>117</v>
      </c>
      <c r="F17" s="209"/>
      <c r="G17" s="63"/>
      <c r="H17" s="211" t="s">
        <v>95</v>
      </c>
      <c r="I17" s="211"/>
      <c r="J17" s="211" t="s">
        <v>96</v>
      </c>
      <c r="K17" s="211"/>
      <c r="L17" s="166"/>
      <c r="M17" s="166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71"/>
      <c r="Z17" s="71"/>
    </row>
    <row r="18" spans="1:26">
      <c r="A18" s="25" t="s">
        <v>73</v>
      </c>
      <c r="B18" s="12" t="s">
        <v>50</v>
      </c>
      <c r="C18" s="27" t="s">
        <v>57</v>
      </c>
      <c r="D18" s="12" t="s">
        <v>58</v>
      </c>
      <c r="E18" s="27" t="s">
        <v>57</v>
      </c>
      <c r="F18" s="12" t="s">
        <v>58</v>
      </c>
      <c r="G18" s="49" t="s">
        <v>50</v>
      </c>
      <c r="H18" s="27" t="s">
        <v>57</v>
      </c>
      <c r="I18" s="12" t="s">
        <v>58</v>
      </c>
      <c r="J18" s="27" t="s">
        <v>57</v>
      </c>
      <c r="K18" s="12" t="s">
        <v>58</v>
      </c>
      <c r="L18" s="27" t="s">
        <v>57</v>
      </c>
      <c r="M18" s="12" t="s">
        <v>58</v>
      </c>
    </row>
    <row r="19" spans="1:26">
      <c r="A19" s="42">
        <v>16</v>
      </c>
      <c r="B19" s="42">
        <v>47</v>
      </c>
      <c r="C19" s="44">
        <v>48</v>
      </c>
      <c r="D19" s="12">
        <v>37</v>
      </c>
      <c r="E19" s="44">
        <v>3</v>
      </c>
      <c r="F19" s="12">
        <v>2</v>
      </c>
      <c r="G19" s="50">
        <v>45</v>
      </c>
      <c r="H19" s="44">
        <v>1.51</v>
      </c>
      <c r="I19" s="12">
        <v>0.76</v>
      </c>
      <c r="J19" s="44">
        <v>1.93</v>
      </c>
      <c r="K19" s="12">
        <v>1.31</v>
      </c>
      <c r="L19" s="44">
        <v>0</v>
      </c>
      <c r="M19" s="12">
        <v>0</v>
      </c>
      <c r="O19" s="157" t="s">
        <v>121</v>
      </c>
      <c r="P19" s="158"/>
      <c r="Q19" s="158"/>
      <c r="R19" s="158"/>
      <c r="S19" s="158"/>
      <c r="T19" s="158"/>
      <c r="U19" s="158"/>
      <c r="V19" s="158"/>
      <c r="W19" s="158"/>
      <c r="X19" s="158"/>
      <c r="Y19" s="71"/>
      <c r="Z19" s="71"/>
    </row>
    <row r="20" spans="1:26">
      <c r="A20" s="42">
        <v>17</v>
      </c>
      <c r="B20" s="42">
        <v>52</v>
      </c>
      <c r="C20" s="44">
        <v>70</v>
      </c>
      <c r="D20" s="12">
        <v>67</v>
      </c>
      <c r="E20" s="44">
        <v>2</v>
      </c>
      <c r="F20" s="12">
        <v>2</v>
      </c>
      <c r="G20" s="50">
        <v>51</v>
      </c>
      <c r="H20" s="44">
        <v>1.88</v>
      </c>
      <c r="I20" s="12">
        <v>0.98</v>
      </c>
      <c r="J20" s="44">
        <v>2.2999999999999998</v>
      </c>
      <c r="K20" s="12">
        <v>1.43</v>
      </c>
      <c r="L20" s="44">
        <v>1</v>
      </c>
      <c r="M20" s="12">
        <v>1</v>
      </c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71"/>
      <c r="Z20" s="71"/>
    </row>
    <row r="21" spans="1:26">
      <c r="A21" s="42">
        <v>18</v>
      </c>
      <c r="B21" s="42">
        <v>54</v>
      </c>
      <c r="C21" s="44">
        <v>96</v>
      </c>
      <c r="D21" s="12">
        <v>98</v>
      </c>
      <c r="E21" s="44">
        <v>2</v>
      </c>
      <c r="F21" s="12">
        <v>3</v>
      </c>
      <c r="G21" s="50">
        <v>53</v>
      </c>
      <c r="H21" s="44">
        <v>2.1</v>
      </c>
      <c r="I21" s="12">
        <v>1.02</v>
      </c>
      <c r="J21" s="44">
        <v>2.88</v>
      </c>
      <c r="K21" s="12">
        <v>1.65</v>
      </c>
      <c r="L21" s="44">
        <v>1</v>
      </c>
      <c r="M21" s="12">
        <v>3</v>
      </c>
      <c r="O21" s="155" t="s">
        <v>120</v>
      </c>
      <c r="P21" s="156"/>
      <c r="Q21" s="156"/>
      <c r="R21" s="156"/>
      <c r="S21" s="156"/>
      <c r="T21" s="156"/>
      <c r="U21" s="156"/>
      <c r="V21" s="156"/>
      <c r="W21" s="156"/>
      <c r="X21" s="156"/>
      <c r="Y21" s="64"/>
      <c r="Z21" s="64"/>
    </row>
    <row r="22" spans="1:26" ht="15" customHeight="1">
      <c r="A22" s="42">
        <v>19</v>
      </c>
      <c r="B22" s="42">
        <v>54</v>
      </c>
      <c r="C22" s="44">
        <v>119</v>
      </c>
      <c r="D22" s="12">
        <v>99</v>
      </c>
      <c r="E22" s="44">
        <v>3</v>
      </c>
      <c r="F22" s="12">
        <v>3</v>
      </c>
      <c r="G22" s="50">
        <v>53</v>
      </c>
      <c r="H22" s="44">
        <v>2.36</v>
      </c>
      <c r="I22" s="12">
        <v>1.33</v>
      </c>
      <c r="J22" s="44">
        <v>3.24</v>
      </c>
      <c r="K22" s="12">
        <v>1.95</v>
      </c>
      <c r="L22" s="44">
        <v>2</v>
      </c>
      <c r="M22" s="12">
        <v>3</v>
      </c>
      <c r="O22" s="156"/>
      <c r="P22" s="156"/>
      <c r="Q22" s="156"/>
      <c r="R22" s="156"/>
      <c r="S22" s="156"/>
      <c r="T22" s="156"/>
      <c r="U22" s="156"/>
      <c r="V22" s="156"/>
      <c r="W22" s="156"/>
      <c r="X22" s="156"/>
    </row>
    <row r="23" spans="1:26">
      <c r="A23" s="42">
        <v>20</v>
      </c>
      <c r="B23" s="42">
        <v>63</v>
      </c>
      <c r="C23" s="44">
        <v>155</v>
      </c>
      <c r="D23" s="12">
        <v>119</v>
      </c>
      <c r="E23" s="44">
        <v>5</v>
      </c>
      <c r="F23" s="12">
        <v>4</v>
      </c>
      <c r="G23" s="50">
        <v>59</v>
      </c>
      <c r="H23" s="44">
        <v>2.92</v>
      </c>
      <c r="I23" s="12">
        <v>1.34</v>
      </c>
      <c r="J23" s="44">
        <v>3.82</v>
      </c>
      <c r="K23" s="12">
        <v>1.94</v>
      </c>
      <c r="L23" s="44">
        <v>4</v>
      </c>
      <c r="M23" s="12">
        <v>5</v>
      </c>
      <c r="Q23" s="62"/>
      <c r="R23" s="62"/>
    </row>
    <row r="24" spans="1:26">
      <c r="A24" s="42">
        <v>21</v>
      </c>
      <c r="B24" s="42">
        <v>62</v>
      </c>
      <c r="C24" s="44">
        <v>207</v>
      </c>
      <c r="D24" s="12">
        <v>139</v>
      </c>
      <c r="E24" s="44">
        <v>5</v>
      </c>
      <c r="F24" s="12">
        <v>4</v>
      </c>
      <c r="G24" s="50">
        <v>60</v>
      </c>
      <c r="H24" s="44">
        <v>3.38</v>
      </c>
      <c r="I24" s="12">
        <v>1.48</v>
      </c>
      <c r="J24" s="44">
        <v>4.38</v>
      </c>
      <c r="K24" s="12">
        <v>1.94</v>
      </c>
      <c r="L24" s="44">
        <v>4</v>
      </c>
      <c r="M24" s="12">
        <v>6</v>
      </c>
      <c r="Q24" s="52"/>
      <c r="R24" s="52"/>
    </row>
    <row r="25" spans="1:26">
      <c r="A25" s="42">
        <v>22</v>
      </c>
      <c r="B25" s="42">
        <v>57</v>
      </c>
      <c r="C25" s="44">
        <v>220</v>
      </c>
      <c r="D25" s="12">
        <v>140</v>
      </c>
      <c r="E25" s="44">
        <v>6</v>
      </c>
      <c r="F25" s="12">
        <v>4</v>
      </c>
      <c r="G25" s="50">
        <v>53</v>
      </c>
      <c r="H25" s="44">
        <v>3.67</v>
      </c>
      <c r="I25" s="12">
        <v>1.54</v>
      </c>
      <c r="J25" s="44">
        <v>4.97</v>
      </c>
      <c r="K25" s="12">
        <v>2.16</v>
      </c>
      <c r="L25" s="44">
        <v>6</v>
      </c>
      <c r="M25" s="12">
        <v>8</v>
      </c>
    </row>
    <row r="26" spans="1:26">
      <c r="A26" s="42">
        <v>23</v>
      </c>
      <c r="B26" s="42">
        <v>52</v>
      </c>
      <c r="C26" s="44">
        <v>275</v>
      </c>
      <c r="D26" s="12">
        <v>127</v>
      </c>
      <c r="E26" s="44">
        <v>7</v>
      </c>
      <c r="F26" s="12">
        <v>3</v>
      </c>
      <c r="G26" s="50">
        <v>53</v>
      </c>
      <c r="H26" s="44">
        <v>4.3499999999999996</v>
      </c>
      <c r="I26" s="12">
        <v>1.94</v>
      </c>
      <c r="J26" s="44">
        <v>5.77</v>
      </c>
      <c r="K26" s="12">
        <v>2.37</v>
      </c>
      <c r="L26" s="44">
        <v>9</v>
      </c>
      <c r="M26" s="12">
        <v>10</v>
      </c>
    </row>
    <row r="27" spans="1:26">
      <c r="A27" s="42">
        <v>24</v>
      </c>
      <c r="B27" s="42">
        <v>53</v>
      </c>
      <c r="C27" s="44">
        <v>294</v>
      </c>
      <c r="D27" s="12">
        <v>137</v>
      </c>
      <c r="E27" s="44">
        <v>9</v>
      </c>
      <c r="F27" s="12">
        <v>4</v>
      </c>
      <c r="G27" s="50">
        <v>50</v>
      </c>
      <c r="H27" s="44">
        <v>4.68</v>
      </c>
      <c r="I27" s="12">
        <v>2.41</v>
      </c>
      <c r="J27" s="44">
        <v>6.27</v>
      </c>
      <c r="K27" s="12">
        <v>3.2</v>
      </c>
      <c r="L27" s="44">
        <v>11</v>
      </c>
      <c r="M27" s="12">
        <v>10</v>
      </c>
    </row>
    <row r="28" spans="1:26">
      <c r="A28" s="42">
        <v>25</v>
      </c>
      <c r="B28" s="42">
        <v>58</v>
      </c>
      <c r="C28" s="44">
        <v>311</v>
      </c>
      <c r="D28" s="12">
        <v>149</v>
      </c>
      <c r="E28" s="44">
        <v>10</v>
      </c>
      <c r="F28" s="12">
        <v>4</v>
      </c>
      <c r="G28" s="50">
        <v>58</v>
      </c>
      <c r="H28" s="44">
        <v>4.57</v>
      </c>
      <c r="I28" s="12">
        <v>1.83</v>
      </c>
      <c r="J28" s="44">
        <v>6.14</v>
      </c>
      <c r="K28" s="12">
        <v>2.34</v>
      </c>
      <c r="L28" s="44">
        <v>11</v>
      </c>
      <c r="M28" s="12">
        <v>10</v>
      </c>
    </row>
    <row r="29" spans="1:26">
      <c r="A29" s="42">
        <v>26</v>
      </c>
      <c r="B29" s="42">
        <v>57</v>
      </c>
      <c r="C29" s="44">
        <v>367</v>
      </c>
      <c r="D29" s="12">
        <v>157</v>
      </c>
      <c r="E29" s="44">
        <v>11</v>
      </c>
      <c r="F29" s="12">
        <v>5</v>
      </c>
      <c r="G29" s="50">
        <v>55</v>
      </c>
      <c r="H29" s="44">
        <v>5.31</v>
      </c>
      <c r="I29" s="12">
        <v>2.14</v>
      </c>
      <c r="J29" s="44">
        <v>6.92</v>
      </c>
      <c r="K29" s="12">
        <v>2.64</v>
      </c>
      <c r="L29" s="44">
        <v>16</v>
      </c>
      <c r="M29" s="12">
        <v>11</v>
      </c>
    </row>
    <row r="30" spans="1:26">
      <c r="A30" s="42">
        <v>27</v>
      </c>
      <c r="B30" s="42">
        <v>59</v>
      </c>
      <c r="C30" s="44">
        <v>406</v>
      </c>
      <c r="D30" s="12">
        <v>143</v>
      </c>
      <c r="E30" s="44">
        <v>12</v>
      </c>
      <c r="F30" s="12">
        <v>5</v>
      </c>
      <c r="G30" s="50">
        <v>57</v>
      </c>
      <c r="H30" s="44">
        <v>5.92</v>
      </c>
      <c r="I30" s="12">
        <v>2.75</v>
      </c>
      <c r="J30" s="44">
        <v>7.81</v>
      </c>
      <c r="K30" s="12">
        <v>6.54</v>
      </c>
      <c r="L30" s="44">
        <v>18</v>
      </c>
      <c r="M30" s="12">
        <v>13</v>
      </c>
    </row>
    <row r="31" spans="1:26">
      <c r="A31" s="42">
        <v>28</v>
      </c>
      <c r="B31" s="42">
        <v>53</v>
      </c>
      <c r="C31" s="44">
        <v>436</v>
      </c>
      <c r="D31" s="12">
        <v>123</v>
      </c>
      <c r="E31" s="44">
        <v>13</v>
      </c>
      <c r="F31" s="12">
        <v>4</v>
      </c>
      <c r="G31" s="50">
        <v>52</v>
      </c>
      <c r="H31" s="44">
        <v>6.78</v>
      </c>
      <c r="I31" s="12">
        <v>2.94</v>
      </c>
      <c r="J31" s="44">
        <v>8.7100000000000009</v>
      </c>
      <c r="K31" s="12">
        <v>3.95</v>
      </c>
      <c r="L31" s="44">
        <v>19</v>
      </c>
      <c r="M31" s="12">
        <v>11</v>
      </c>
    </row>
    <row r="32" spans="1:26">
      <c r="A32" s="42">
        <v>29</v>
      </c>
      <c r="B32" s="42">
        <v>53</v>
      </c>
      <c r="C32" s="44">
        <v>511</v>
      </c>
      <c r="D32" s="12">
        <v>92</v>
      </c>
      <c r="E32" s="44">
        <v>16</v>
      </c>
      <c r="F32" s="12">
        <v>5</v>
      </c>
      <c r="G32" s="50">
        <v>50</v>
      </c>
      <c r="H32" s="44">
        <v>7.56</v>
      </c>
      <c r="I32" s="12">
        <v>2.5</v>
      </c>
      <c r="J32" s="44">
        <v>9.69</v>
      </c>
      <c r="K32" s="12">
        <v>3.26</v>
      </c>
      <c r="L32" s="44">
        <v>26</v>
      </c>
      <c r="M32" s="12">
        <v>9</v>
      </c>
    </row>
    <row r="33" spans="1:13">
      <c r="A33" s="42">
        <v>30</v>
      </c>
      <c r="B33" s="42">
        <v>52</v>
      </c>
      <c r="C33" s="44">
        <v>498</v>
      </c>
      <c r="D33" s="12">
        <v>123</v>
      </c>
      <c r="E33" s="44">
        <v>15</v>
      </c>
      <c r="F33" s="12">
        <v>5</v>
      </c>
      <c r="G33" s="50">
        <v>52</v>
      </c>
      <c r="H33" s="44">
        <v>7.04</v>
      </c>
      <c r="I33" s="12">
        <v>2.4700000000000002</v>
      </c>
      <c r="J33" s="44">
        <v>9.1300000000000008</v>
      </c>
      <c r="K33" s="12">
        <v>3.24</v>
      </c>
      <c r="L33" s="44">
        <v>24</v>
      </c>
      <c r="M33" s="12">
        <v>11</v>
      </c>
    </row>
  </sheetData>
  <sheetProtection password="D8DB" sheet="1" objects="1" scenarios="1" selectLockedCells="1" selectUnlockedCells="1"/>
  <mergeCells count="24">
    <mergeCell ref="O19:X20"/>
    <mergeCell ref="O21:X22"/>
    <mergeCell ref="C3:D3"/>
    <mergeCell ref="E3:H3"/>
    <mergeCell ref="Q4:R4"/>
    <mergeCell ref="S4:T4"/>
    <mergeCell ref="U4:V4"/>
    <mergeCell ref="C4:D4"/>
    <mergeCell ref="E4:F4"/>
    <mergeCell ref="G4:H4"/>
    <mergeCell ref="W4:X4"/>
    <mergeCell ref="I3:X3"/>
    <mergeCell ref="I4:J4"/>
    <mergeCell ref="K4:L4"/>
    <mergeCell ref="M4:N4"/>
    <mergeCell ref="C16:D16"/>
    <mergeCell ref="C17:D17"/>
    <mergeCell ref="E17:F17"/>
    <mergeCell ref="O4:P4"/>
    <mergeCell ref="H17:I17"/>
    <mergeCell ref="J17:K17"/>
    <mergeCell ref="E16:K16"/>
    <mergeCell ref="L16:M17"/>
    <mergeCell ref="O16:X17"/>
  </mergeCells>
  <phoneticPr fontId="22" type="noConversion"/>
  <pageMargins left="9.2592592592592587E-2" right="3.0864197530864196E-2" top="0.75" bottom="0.75" header="0.3" footer="0.3"/>
  <pageSetup paperSize="5" orientation="landscape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Mots et gestes</vt:lpstr>
      <vt:lpstr>Mots et énoncés</vt:lpstr>
      <vt:lpstr>Listes et normes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jehfre</dc:creator>
  <cp:lastModifiedBy>Frédérique Jehasse</cp:lastModifiedBy>
  <cp:lastPrinted>2014-12-15T16:01:03Z</cp:lastPrinted>
  <dcterms:created xsi:type="dcterms:W3CDTF">2014-07-03T12:21:17Z</dcterms:created>
  <dcterms:modified xsi:type="dcterms:W3CDTF">2015-04-23T14:05:48Z</dcterms:modified>
</cp:coreProperties>
</file>